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ADMIN\Documents\Earning Tools\Digital Products\"/>
    </mc:Choice>
  </mc:AlternateContent>
  <xr:revisionPtr revIDLastSave="0" documentId="13_ncr:1_{7BA622E4-158A-406D-9490-DA5E0D453ABD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Dashboard" sheetId="1" r:id="rId1"/>
    <sheet name="Inputs" sheetId="2" r:id="rId2"/>
    <sheet name="Schedule" sheetId="3" r:id="rId3"/>
    <sheet name="ChartData" sheetId="4" r:id="rId4"/>
    <sheet name="Guide" sheetId="5" r:id="rId5"/>
  </sheets>
  <definedNames>
    <definedName name="_xlnm.Print_Area" localSheetId="0">Dashboard!$A$1:$H$43</definedName>
    <definedName name="_xlnm.Print_Titles" localSheetId="2">Schedule!$3:$3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5" i="4" l="1"/>
  <c r="C5" i="4"/>
  <c r="D5" i="4"/>
  <c r="E5" i="4"/>
  <c r="F5" i="4"/>
  <c r="G5" i="4"/>
  <c r="B6" i="4"/>
  <c r="C6" i="4"/>
  <c r="D6" i="4"/>
  <c r="E6" i="4"/>
  <c r="F6" i="4"/>
  <c r="G6" i="4"/>
  <c r="B7" i="4"/>
  <c r="C7" i="4"/>
  <c r="D7" i="4"/>
  <c r="E7" i="4"/>
  <c r="F7" i="4"/>
  <c r="G7" i="4"/>
  <c r="B8" i="4"/>
  <c r="C8" i="4"/>
  <c r="D8" i="4"/>
  <c r="E8" i="4"/>
  <c r="F8" i="4"/>
  <c r="G8" i="4"/>
  <c r="B9" i="4"/>
  <c r="C9" i="4"/>
  <c r="D9" i="4"/>
  <c r="E9" i="4"/>
  <c r="F9" i="4"/>
  <c r="G9" i="4"/>
  <c r="B10" i="4"/>
  <c r="C10" i="4"/>
  <c r="D10" i="4"/>
  <c r="E10" i="4"/>
  <c r="F10" i="4"/>
  <c r="G10" i="4"/>
  <c r="B11" i="4"/>
  <c r="C11" i="4"/>
  <c r="D11" i="4"/>
  <c r="E11" i="4"/>
  <c r="F11" i="4"/>
  <c r="G11" i="4"/>
  <c r="B12" i="4"/>
  <c r="C12" i="4"/>
  <c r="D12" i="4"/>
  <c r="E12" i="4"/>
  <c r="F12" i="4"/>
  <c r="G12" i="4"/>
  <c r="B13" i="4"/>
  <c r="C13" i="4"/>
  <c r="D13" i="4"/>
  <c r="E13" i="4"/>
  <c r="F13" i="4"/>
  <c r="G13" i="4"/>
  <c r="B14" i="4"/>
  <c r="C14" i="4"/>
  <c r="D14" i="4"/>
  <c r="E14" i="4"/>
  <c r="F14" i="4"/>
  <c r="G14" i="4"/>
  <c r="B15" i="4"/>
  <c r="C15" i="4"/>
  <c r="D15" i="4"/>
  <c r="E15" i="4"/>
  <c r="F15" i="4"/>
  <c r="G15" i="4"/>
  <c r="B16" i="4"/>
  <c r="C16" i="4"/>
  <c r="D16" i="4"/>
  <c r="E16" i="4"/>
  <c r="F16" i="4"/>
  <c r="G16" i="4"/>
  <c r="B17" i="4"/>
  <c r="C17" i="4"/>
  <c r="D17" i="4"/>
  <c r="E17" i="4"/>
  <c r="F17" i="4"/>
  <c r="G17" i="4"/>
  <c r="B18" i="4"/>
  <c r="C18" i="4"/>
  <c r="D18" i="4"/>
  <c r="E18" i="4"/>
  <c r="F18" i="4"/>
  <c r="G18" i="4"/>
  <c r="B19" i="4"/>
  <c r="C19" i="4"/>
  <c r="D19" i="4"/>
  <c r="E19" i="4"/>
  <c r="F19" i="4"/>
  <c r="G19" i="4"/>
  <c r="B20" i="4"/>
  <c r="C20" i="4"/>
  <c r="D20" i="4"/>
  <c r="E20" i="4"/>
  <c r="F20" i="4"/>
  <c r="G20" i="4"/>
  <c r="B21" i="4"/>
  <c r="C21" i="4"/>
  <c r="D21" i="4"/>
  <c r="E21" i="4"/>
  <c r="F21" i="4"/>
  <c r="G21" i="4"/>
  <c r="B22" i="4"/>
  <c r="C22" i="4"/>
  <c r="D22" i="4"/>
  <c r="E22" i="4"/>
  <c r="F22" i="4"/>
  <c r="G22" i="4"/>
  <c r="B23" i="4"/>
  <c r="C23" i="4"/>
  <c r="D23" i="4"/>
  <c r="E23" i="4"/>
  <c r="F23" i="4"/>
  <c r="G23" i="4"/>
  <c r="B24" i="4"/>
  <c r="C24" i="4"/>
  <c r="D24" i="4"/>
  <c r="E24" i="4"/>
  <c r="F24" i="4"/>
  <c r="G24" i="4"/>
  <c r="B25" i="4"/>
  <c r="C25" i="4"/>
  <c r="D25" i="4"/>
  <c r="E25" i="4"/>
  <c r="F25" i="4"/>
  <c r="G25" i="4"/>
  <c r="B26" i="4"/>
  <c r="C26" i="4"/>
  <c r="D26" i="4"/>
  <c r="E26" i="4"/>
  <c r="F26" i="4"/>
  <c r="G26" i="4"/>
  <c r="B27" i="4"/>
  <c r="C27" i="4"/>
  <c r="D27" i="4"/>
  <c r="E27" i="4"/>
  <c r="F27" i="4"/>
  <c r="G27" i="4"/>
  <c r="B28" i="4"/>
  <c r="C28" i="4"/>
  <c r="D28" i="4"/>
  <c r="E28" i="4"/>
  <c r="F28" i="4"/>
  <c r="G28" i="4"/>
  <c r="B29" i="4"/>
  <c r="C29" i="4"/>
  <c r="D29" i="4"/>
  <c r="E29" i="4"/>
  <c r="F29" i="4"/>
  <c r="G29" i="4"/>
  <c r="B30" i="4"/>
  <c r="C30" i="4"/>
  <c r="D30" i="4"/>
  <c r="E30" i="4"/>
  <c r="F30" i="4"/>
  <c r="G30" i="4"/>
  <c r="B31" i="4"/>
  <c r="C31" i="4"/>
  <c r="D31" i="4"/>
  <c r="E31" i="4"/>
  <c r="F31" i="4"/>
  <c r="G31" i="4"/>
  <c r="B32" i="4"/>
  <c r="C32" i="4"/>
  <c r="D32" i="4"/>
  <c r="E32" i="4"/>
  <c r="F32" i="4"/>
  <c r="G32" i="4"/>
  <c r="B33" i="4"/>
  <c r="C33" i="4"/>
  <c r="D33" i="4"/>
  <c r="E33" i="4"/>
  <c r="F33" i="4"/>
  <c r="G33" i="4"/>
  <c r="B34" i="4"/>
  <c r="C34" i="4"/>
  <c r="D34" i="4"/>
  <c r="E34" i="4"/>
  <c r="F34" i="4"/>
  <c r="G34" i="4"/>
  <c r="B35" i="4"/>
  <c r="C35" i="4"/>
  <c r="D35" i="4"/>
  <c r="E35" i="4"/>
  <c r="F35" i="4"/>
  <c r="G35" i="4"/>
  <c r="B36" i="4"/>
  <c r="C36" i="4"/>
  <c r="D36" i="4"/>
  <c r="E36" i="4"/>
  <c r="F36" i="4"/>
  <c r="G36" i="4"/>
  <c r="B37" i="4"/>
  <c r="C37" i="4"/>
  <c r="D37" i="4"/>
  <c r="E37" i="4"/>
  <c r="F37" i="4"/>
  <c r="G37" i="4"/>
  <c r="B38" i="4"/>
  <c r="C38" i="4"/>
  <c r="D38" i="4"/>
  <c r="E38" i="4"/>
  <c r="F38" i="4"/>
  <c r="G38" i="4"/>
  <c r="B39" i="4"/>
  <c r="C39" i="4"/>
  <c r="D39" i="4"/>
  <c r="E39" i="4"/>
  <c r="F39" i="4"/>
  <c r="G39" i="4"/>
  <c r="B40" i="4"/>
  <c r="C40" i="4"/>
  <c r="D40" i="4"/>
  <c r="E40" i="4"/>
  <c r="F40" i="4"/>
  <c r="G40" i="4"/>
  <c r="B41" i="4"/>
  <c r="C41" i="4"/>
  <c r="D41" i="4"/>
  <c r="E41" i="4"/>
  <c r="F41" i="4"/>
  <c r="G41" i="4"/>
  <c r="B42" i="4"/>
  <c r="C42" i="4"/>
  <c r="D42" i="4"/>
  <c r="E42" i="4"/>
  <c r="F42" i="4"/>
  <c r="G42" i="4"/>
  <c r="B43" i="4"/>
  <c r="C43" i="4"/>
  <c r="D43" i="4"/>
  <c r="E43" i="4"/>
  <c r="F43" i="4"/>
  <c r="G43" i="4"/>
  <c r="B44" i="4"/>
  <c r="C44" i="4"/>
  <c r="D44" i="4"/>
  <c r="E44" i="4"/>
  <c r="F44" i="4"/>
  <c r="G44" i="4"/>
  <c r="B45" i="4"/>
  <c r="C45" i="4"/>
  <c r="D45" i="4"/>
  <c r="E45" i="4"/>
  <c r="F45" i="4"/>
  <c r="G45" i="4"/>
  <c r="B46" i="4"/>
  <c r="C46" i="4"/>
  <c r="D46" i="4"/>
  <c r="E46" i="4"/>
  <c r="F46" i="4"/>
  <c r="G46" i="4"/>
  <c r="G4" i="4"/>
  <c r="F4" i="4"/>
  <c r="E4" i="4"/>
  <c r="D4" i="4"/>
  <c r="C4" i="4"/>
  <c r="B4" i="4"/>
  <c r="F10" i="2"/>
  <c r="G10" i="2"/>
  <c r="H10" i="2"/>
  <c r="G7" i="2"/>
  <c r="H7" i="2"/>
  <c r="G8" i="2"/>
  <c r="H8" i="2"/>
  <c r="G9" i="2"/>
  <c r="H9" i="2"/>
  <c r="G11" i="2"/>
  <c r="H11" i="2"/>
  <c r="G12" i="2"/>
  <c r="H12" i="2"/>
  <c r="G13" i="2"/>
  <c r="H13" i="2"/>
  <c r="G14" i="2"/>
  <c r="H14" i="2"/>
  <c r="G15" i="2"/>
  <c r="H15" i="2"/>
  <c r="G16" i="2"/>
  <c r="H16" i="2"/>
  <c r="G17" i="2"/>
  <c r="H17" i="2"/>
  <c r="G18" i="2"/>
  <c r="H18" i="2"/>
  <c r="G19" i="2"/>
  <c r="H19" i="2"/>
  <c r="G20" i="2"/>
  <c r="H20" i="2"/>
  <c r="G21" i="2"/>
  <c r="H21" i="2"/>
  <c r="G22" i="2"/>
  <c r="H22" i="2"/>
  <c r="G23" i="2"/>
  <c r="H23" i="2"/>
  <c r="G24" i="2"/>
  <c r="H24" i="2"/>
  <c r="G25" i="2"/>
  <c r="H25" i="2"/>
  <c r="G26" i="2"/>
  <c r="H26" i="2"/>
  <c r="G27" i="2"/>
  <c r="H27" i="2"/>
  <c r="G28" i="2"/>
  <c r="H28" i="2"/>
  <c r="G29" i="2"/>
  <c r="H29" i="2"/>
  <c r="G30" i="2"/>
  <c r="H30" i="2"/>
  <c r="G31" i="2"/>
  <c r="H31" i="2"/>
  <c r="G32" i="2"/>
  <c r="H32" i="2"/>
  <c r="G33" i="2"/>
  <c r="H33" i="2"/>
  <c r="G34" i="2"/>
  <c r="H34" i="2"/>
  <c r="G35" i="2"/>
  <c r="H35" i="2"/>
  <c r="G36" i="2"/>
  <c r="H36" i="2"/>
  <c r="G37" i="2"/>
  <c r="H37" i="2"/>
  <c r="G38" i="2"/>
  <c r="H38" i="2"/>
  <c r="G39" i="2"/>
  <c r="H39" i="2"/>
  <c r="G40" i="2"/>
  <c r="H40" i="2"/>
  <c r="G41" i="2"/>
  <c r="H41" i="2"/>
  <c r="G42" i="2"/>
  <c r="H42" i="2"/>
  <c r="G43" i="2"/>
  <c r="H43" i="2"/>
  <c r="G44" i="2"/>
  <c r="H44" i="2"/>
  <c r="G45" i="2"/>
  <c r="H45" i="2"/>
  <c r="G46" i="2"/>
  <c r="H46" i="2"/>
  <c r="G47" i="2"/>
  <c r="H47" i="2"/>
  <c r="G48" i="2"/>
  <c r="H48" i="2"/>
  <c r="G49" i="2"/>
  <c r="H49" i="2"/>
  <c r="G50" i="2"/>
  <c r="H50" i="2"/>
  <c r="G51" i="2"/>
  <c r="H51" i="2"/>
  <c r="G52" i="2"/>
  <c r="H52" i="2"/>
  <c r="G53" i="2"/>
  <c r="H53" i="2"/>
  <c r="G54" i="2"/>
  <c r="H54" i="2"/>
  <c r="G55" i="2"/>
  <c r="H55" i="2"/>
  <c r="G56" i="2"/>
  <c r="H56" i="2"/>
  <c r="G57" i="2"/>
  <c r="H57" i="2"/>
  <c r="G58" i="2"/>
  <c r="H58" i="2"/>
  <c r="G59" i="2"/>
  <c r="H59" i="2"/>
  <c r="G60" i="2"/>
  <c r="H60" i="2"/>
  <c r="G61" i="2"/>
  <c r="H61" i="2"/>
  <c r="G62" i="2"/>
  <c r="H62" i="2"/>
  <c r="G63" i="2"/>
  <c r="H63" i="2"/>
  <c r="G64" i="2"/>
  <c r="H64" i="2"/>
  <c r="G65" i="2"/>
  <c r="H65" i="2"/>
  <c r="G66" i="2"/>
  <c r="H66" i="2"/>
  <c r="G67" i="2"/>
  <c r="H67" i="2"/>
  <c r="G68" i="2"/>
  <c r="H68" i="2"/>
  <c r="G69" i="2"/>
  <c r="H69" i="2"/>
  <c r="G70" i="2"/>
  <c r="H70" i="2"/>
  <c r="G71" i="2"/>
  <c r="H71" i="2"/>
  <c r="G72" i="2"/>
  <c r="H72" i="2"/>
  <c r="G73" i="2"/>
  <c r="H73" i="2"/>
  <c r="G74" i="2"/>
  <c r="H74" i="2"/>
  <c r="G75" i="2"/>
  <c r="H75" i="2"/>
  <c r="G76" i="2"/>
  <c r="H76" i="2"/>
  <c r="G77" i="2"/>
  <c r="H77" i="2"/>
  <c r="G78" i="2"/>
  <c r="H78" i="2"/>
  <c r="G79" i="2"/>
  <c r="H79" i="2"/>
  <c r="G80" i="2"/>
  <c r="H80" i="2"/>
  <c r="G81" i="2"/>
  <c r="H81" i="2"/>
  <c r="G82" i="2"/>
  <c r="H82" i="2"/>
  <c r="G83" i="2"/>
  <c r="H83" i="2"/>
  <c r="G84" i="2"/>
  <c r="H84" i="2"/>
  <c r="G85" i="2"/>
  <c r="H85" i="2"/>
  <c r="G86" i="2"/>
  <c r="H86" i="2"/>
  <c r="G87" i="2"/>
  <c r="H87" i="2"/>
  <c r="G88" i="2"/>
  <c r="H88" i="2"/>
  <c r="G89" i="2"/>
  <c r="H89" i="2"/>
  <c r="G90" i="2"/>
  <c r="H90" i="2"/>
  <c r="G91" i="2"/>
  <c r="H91" i="2"/>
  <c r="G92" i="2"/>
  <c r="H92" i="2"/>
  <c r="G93" i="2"/>
  <c r="H93" i="2"/>
  <c r="G94" i="2"/>
  <c r="H94" i="2"/>
  <c r="G95" i="2"/>
  <c r="H95" i="2"/>
  <c r="G96" i="2"/>
  <c r="H96" i="2"/>
  <c r="G97" i="2"/>
  <c r="H97" i="2"/>
  <c r="G98" i="2"/>
  <c r="H98" i="2"/>
  <c r="G99" i="2"/>
  <c r="H99" i="2"/>
  <c r="G100" i="2"/>
  <c r="H100" i="2"/>
  <c r="G101" i="2"/>
  <c r="H101" i="2"/>
  <c r="G102" i="2"/>
  <c r="H102" i="2"/>
  <c r="G103" i="2"/>
  <c r="H103" i="2"/>
  <c r="G104" i="2"/>
  <c r="H104" i="2"/>
  <c r="G105" i="2"/>
  <c r="H105" i="2"/>
  <c r="G106" i="2"/>
  <c r="H106" i="2"/>
  <c r="G107" i="2"/>
  <c r="H107" i="2"/>
  <c r="G108" i="2"/>
  <c r="H108" i="2"/>
  <c r="G109" i="2"/>
  <c r="H109" i="2"/>
  <c r="G110" i="2"/>
  <c r="H110" i="2"/>
  <c r="G111" i="2"/>
  <c r="H111" i="2"/>
  <c r="G112" i="2"/>
  <c r="H112" i="2"/>
  <c r="G113" i="2"/>
  <c r="H113" i="2"/>
  <c r="G114" i="2"/>
  <c r="H114" i="2"/>
  <c r="G115" i="2"/>
  <c r="H115" i="2"/>
  <c r="G116" i="2"/>
  <c r="H116" i="2"/>
  <c r="G117" i="2"/>
  <c r="H117" i="2"/>
  <c r="G118" i="2"/>
  <c r="H118" i="2"/>
  <c r="G119" i="2"/>
  <c r="H119" i="2"/>
  <c r="G120" i="2"/>
  <c r="H120" i="2"/>
  <c r="G121" i="2"/>
  <c r="H121" i="2"/>
  <c r="G122" i="2"/>
  <c r="H122" i="2"/>
  <c r="G123" i="2"/>
  <c r="H123" i="2"/>
  <c r="G124" i="2"/>
  <c r="H124" i="2"/>
  <c r="G125" i="2"/>
  <c r="H125" i="2"/>
  <c r="G126" i="2"/>
  <c r="H126" i="2"/>
  <c r="G127" i="2"/>
  <c r="H127" i="2"/>
  <c r="G128" i="2"/>
  <c r="H128" i="2"/>
  <c r="G129" i="2"/>
  <c r="H129" i="2"/>
  <c r="G130" i="2"/>
  <c r="H130" i="2"/>
  <c r="G131" i="2"/>
  <c r="H131" i="2"/>
  <c r="G132" i="2"/>
  <c r="H132" i="2"/>
  <c r="G133" i="2"/>
  <c r="H133" i="2"/>
  <c r="G134" i="2"/>
  <c r="H134" i="2"/>
  <c r="G135" i="2"/>
  <c r="H135" i="2"/>
  <c r="G136" i="2"/>
  <c r="H136" i="2"/>
  <c r="G137" i="2"/>
  <c r="H137" i="2"/>
  <c r="G138" i="2"/>
  <c r="H138" i="2"/>
  <c r="G139" i="2"/>
  <c r="H139" i="2"/>
  <c r="G140" i="2"/>
  <c r="H140" i="2"/>
  <c r="G141" i="2"/>
  <c r="H141" i="2"/>
  <c r="G142" i="2"/>
  <c r="H142" i="2"/>
  <c r="G143" i="2"/>
  <c r="H143" i="2"/>
  <c r="G144" i="2"/>
  <c r="H144" i="2"/>
  <c r="G145" i="2"/>
  <c r="H145" i="2"/>
  <c r="G146" i="2"/>
  <c r="H146" i="2"/>
  <c r="G147" i="2"/>
  <c r="H147" i="2"/>
  <c r="G148" i="2"/>
  <c r="H148" i="2"/>
  <c r="G149" i="2"/>
  <c r="H149" i="2"/>
  <c r="G150" i="2"/>
  <c r="H150" i="2"/>
  <c r="G151" i="2"/>
  <c r="H151" i="2"/>
  <c r="G152" i="2"/>
  <c r="H152" i="2"/>
  <c r="G153" i="2"/>
  <c r="H153" i="2"/>
  <c r="G154" i="2"/>
  <c r="H154" i="2"/>
  <c r="G155" i="2"/>
  <c r="H155" i="2"/>
  <c r="G156" i="2"/>
  <c r="H156" i="2"/>
  <c r="G157" i="2"/>
  <c r="H157" i="2"/>
  <c r="G158" i="2"/>
  <c r="H158" i="2"/>
  <c r="G159" i="2"/>
  <c r="H159" i="2"/>
  <c r="G160" i="2"/>
  <c r="H160" i="2"/>
  <c r="G161" i="2"/>
  <c r="H161" i="2"/>
  <c r="G162" i="2"/>
  <c r="H162" i="2"/>
  <c r="G163" i="2"/>
  <c r="H163" i="2"/>
  <c r="G164" i="2"/>
  <c r="H164" i="2"/>
  <c r="G165" i="2"/>
  <c r="H165" i="2"/>
  <c r="G166" i="2"/>
  <c r="H166" i="2"/>
  <c r="G167" i="2"/>
  <c r="H167" i="2"/>
  <c r="G168" i="2"/>
  <c r="H168" i="2"/>
  <c r="G169" i="2"/>
  <c r="H169" i="2"/>
  <c r="G170" i="2"/>
  <c r="H170" i="2"/>
  <c r="G171" i="2"/>
  <c r="H171" i="2"/>
  <c r="G172" i="2"/>
  <c r="H172" i="2"/>
  <c r="G173" i="2"/>
  <c r="H173" i="2"/>
  <c r="G174" i="2"/>
  <c r="H174" i="2"/>
  <c r="G175" i="2"/>
  <c r="H175" i="2"/>
  <c r="G176" i="2"/>
  <c r="H176" i="2"/>
  <c r="G177" i="2"/>
  <c r="H177" i="2"/>
  <c r="G178" i="2"/>
  <c r="H178" i="2"/>
  <c r="G179" i="2"/>
  <c r="H179" i="2"/>
  <c r="G180" i="2"/>
  <c r="H180" i="2"/>
  <c r="G181" i="2"/>
  <c r="H181" i="2"/>
  <c r="G182" i="2"/>
  <c r="H182" i="2"/>
  <c r="G183" i="2"/>
  <c r="H183" i="2"/>
  <c r="G184" i="2"/>
  <c r="H184" i="2"/>
  <c r="G185" i="2"/>
  <c r="H185" i="2"/>
  <c r="G186" i="2"/>
  <c r="H186" i="2"/>
  <c r="G187" i="2"/>
  <c r="H187" i="2"/>
  <c r="G188" i="2"/>
  <c r="H188" i="2"/>
  <c r="G189" i="2"/>
  <c r="H189" i="2"/>
  <c r="G190" i="2"/>
  <c r="H190" i="2"/>
  <c r="G191" i="2"/>
  <c r="H191" i="2"/>
  <c r="G192" i="2"/>
  <c r="H192" i="2"/>
  <c r="G193" i="2"/>
  <c r="H193" i="2"/>
  <c r="G194" i="2"/>
  <c r="H194" i="2"/>
  <c r="G195" i="2"/>
  <c r="H195" i="2"/>
  <c r="G196" i="2"/>
  <c r="H196" i="2"/>
  <c r="G197" i="2"/>
  <c r="H197" i="2"/>
  <c r="G198" i="2"/>
  <c r="H198" i="2"/>
  <c r="G199" i="2"/>
  <c r="H199" i="2"/>
  <c r="G200" i="2"/>
  <c r="H200" i="2"/>
  <c r="G201" i="2"/>
  <c r="H201" i="2"/>
  <c r="G202" i="2"/>
  <c r="H202" i="2"/>
  <c r="G203" i="2"/>
  <c r="H203" i="2"/>
  <c r="G204" i="2"/>
  <c r="H204" i="2"/>
  <c r="G205" i="2"/>
  <c r="H205" i="2"/>
  <c r="G206" i="2"/>
  <c r="H206" i="2"/>
  <c r="G207" i="2"/>
  <c r="H207" i="2"/>
  <c r="G208" i="2"/>
  <c r="H208" i="2"/>
  <c r="G209" i="2"/>
  <c r="H209" i="2"/>
  <c r="G210" i="2"/>
  <c r="H210" i="2"/>
  <c r="G211" i="2"/>
  <c r="H211" i="2"/>
  <c r="G212" i="2"/>
  <c r="H212" i="2"/>
  <c r="G213" i="2"/>
  <c r="H213" i="2"/>
  <c r="G214" i="2"/>
  <c r="H214" i="2"/>
  <c r="G215" i="2"/>
  <c r="H215" i="2"/>
  <c r="G216" i="2"/>
  <c r="H216" i="2"/>
  <c r="G217" i="2"/>
  <c r="H217" i="2"/>
  <c r="G218" i="2"/>
  <c r="H218" i="2"/>
  <c r="G219" i="2"/>
  <c r="H219" i="2"/>
  <c r="G220" i="2"/>
  <c r="H220" i="2"/>
  <c r="G221" i="2"/>
  <c r="H221" i="2"/>
  <c r="G222" i="2"/>
  <c r="H222" i="2"/>
  <c r="G223" i="2"/>
  <c r="H223" i="2"/>
  <c r="G224" i="2"/>
  <c r="H224" i="2"/>
  <c r="G225" i="2"/>
  <c r="H225" i="2"/>
  <c r="G226" i="2"/>
  <c r="H226" i="2"/>
  <c r="G227" i="2"/>
  <c r="H227" i="2"/>
  <c r="G228" i="2"/>
  <c r="H228" i="2"/>
  <c r="G229" i="2"/>
  <c r="H229" i="2"/>
  <c r="G230" i="2"/>
  <c r="H230" i="2"/>
  <c r="G231" i="2"/>
  <c r="H231" i="2"/>
  <c r="G232" i="2"/>
  <c r="H232" i="2"/>
  <c r="G233" i="2"/>
  <c r="H233" i="2"/>
  <c r="G234" i="2"/>
  <c r="H234" i="2"/>
  <c r="G235" i="2"/>
  <c r="H235" i="2"/>
  <c r="G236" i="2"/>
  <c r="H236" i="2"/>
  <c r="G237" i="2"/>
  <c r="H237" i="2"/>
  <c r="G238" i="2"/>
  <c r="H238" i="2"/>
  <c r="G239" i="2"/>
  <c r="H239" i="2"/>
  <c r="G240" i="2"/>
  <c r="H240" i="2"/>
  <c r="G241" i="2"/>
  <c r="H241" i="2"/>
  <c r="G242" i="2"/>
  <c r="H242" i="2"/>
  <c r="G243" i="2"/>
  <c r="H243" i="2"/>
  <c r="G244" i="2"/>
  <c r="H244" i="2"/>
  <c r="G245" i="2"/>
  <c r="H245" i="2"/>
  <c r="G246" i="2"/>
  <c r="H246" i="2"/>
  <c r="G247" i="2"/>
  <c r="H247" i="2"/>
  <c r="G248" i="2"/>
  <c r="H248" i="2"/>
  <c r="G249" i="2"/>
  <c r="H249" i="2"/>
  <c r="G250" i="2"/>
  <c r="H250" i="2"/>
  <c r="G251" i="2"/>
  <c r="H251" i="2"/>
  <c r="G252" i="2"/>
  <c r="H252" i="2"/>
  <c r="G253" i="2"/>
  <c r="H253" i="2"/>
  <c r="G254" i="2"/>
  <c r="H254" i="2"/>
  <c r="G255" i="2"/>
  <c r="H255" i="2"/>
  <c r="G256" i="2"/>
  <c r="H256" i="2"/>
  <c r="G257" i="2"/>
  <c r="H257" i="2"/>
  <c r="G258" i="2"/>
  <c r="H258" i="2"/>
  <c r="G259" i="2"/>
  <c r="H259" i="2"/>
  <c r="G260" i="2"/>
  <c r="H260" i="2"/>
  <c r="G261" i="2"/>
  <c r="H261" i="2"/>
  <c r="G262" i="2"/>
  <c r="H262" i="2"/>
  <c r="G263" i="2"/>
  <c r="H263" i="2"/>
  <c r="H5" i="2"/>
  <c r="G5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B502" i="3"/>
  <c r="B503" i="3"/>
  <c r="B504" i="3"/>
  <c r="B505" i="3"/>
  <c r="B506" i="3"/>
  <c r="B507" i="3"/>
  <c r="B4" i="3"/>
  <c r="J4" i="4"/>
  <c r="C4" i="3"/>
  <c r="F17" i="2"/>
  <c r="F16" i="2"/>
  <c r="F15" i="2"/>
  <c r="F14" i="2"/>
  <c r="F13" i="2"/>
  <c r="B13" i="2"/>
  <c r="F12" i="2"/>
  <c r="B12" i="2"/>
  <c r="F11" i="2"/>
  <c r="F9" i="2"/>
  <c r="F8" i="2"/>
  <c r="B8" i="2"/>
  <c r="F7" i="2"/>
  <c r="F6" i="2"/>
  <c r="F5" i="2"/>
  <c r="A5" i="1"/>
  <c r="E4" i="3" l="1"/>
  <c r="J4" i="3" s="1"/>
  <c r="B14" i="2"/>
  <c r="A2" i="1"/>
  <c r="C5" i="1" l="1"/>
  <c r="B16" i="2"/>
  <c r="D4" i="3"/>
  <c r="K4" i="3"/>
  <c r="K5" i="3" s="1"/>
  <c r="K6" i="3" s="1"/>
  <c r="K7" i="3" s="1"/>
  <c r="K8" i="3" s="1"/>
  <c r="K9" i="3" s="1"/>
  <c r="K10" i="3" s="1"/>
  <c r="K11" i="3" s="1"/>
  <c r="K12" i="3" s="1"/>
  <c r="K13" i="3" s="1"/>
  <c r="K14" i="3" s="1"/>
  <c r="K15" i="3" s="1"/>
  <c r="F4" i="3" l="1"/>
  <c r="G4" i="3" s="1"/>
  <c r="G6" i="2" s="1"/>
  <c r="K16" i="3"/>
  <c r="K17" i="3" s="1"/>
  <c r="K18" i="3" s="1"/>
  <c r="K19" i="3" s="1"/>
  <c r="K20" i="3" s="1"/>
  <c r="K21" i="3" s="1"/>
  <c r="K22" i="3" s="1"/>
  <c r="K23" i="3" s="1"/>
  <c r="K24" i="3" s="1"/>
  <c r="K25" i="3" s="1"/>
  <c r="K26" i="3" s="1"/>
  <c r="K27" i="3" s="1"/>
  <c r="K28" i="3" l="1"/>
  <c r="K29" i="3" s="1"/>
  <c r="K30" i="3" s="1"/>
  <c r="K31" i="3" s="1"/>
  <c r="K32" i="3" s="1"/>
  <c r="K33" i="3" s="1"/>
  <c r="K34" i="3" s="1"/>
  <c r="K35" i="3" s="1"/>
  <c r="K36" i="3" s="1"/>
  <c r="K37" i="3" s="1"/>
  <c r="K38" i="3" s="1"/>
  <c r="K39" i="3" s="1"/>
  <c r="I4" i="3" l="1"/>
  <c r="H4" i="3"/>
  <c r="K40" i="3"/>
  <c r="K41" i="3" s="1"/>
  <c r="K42" i="3" s="1"/>
  <c r="K43" i="3" s="1"/>
  <c r="K44" i="3" s="1"/>
  <c r="K45" i="3" s="1"/>
  <c r="K46" i="3" s="1"/>
  <c r="K47" i="3" s="1"/>
  <c r="K48" i="3" s="1"/>
  <c r="K49" i="3" s="1"/>
  <c r="K50" i="3" s="1"/>
  <c r="K51" i="3" s="1"/>
  <c r="C5" i="3" l="1"/>
  <c r="H6" i="2"/>
  <c r="B5" i="3"/>
  <c r="K52" i="3"/>
  <c r="K53" i="3" s="1"/>
  <c r="K54" i="3" s="1"/>
  <c r="K55" i="3" s="1"/>
  <c r="K56" i="3" s="1"/>
  <c r="K57" i="3" s="1"/>
  <c r="K58" i="3" s="1"/>
  <c r="K59" i="3" s="1"/>
  <c r="K60" i="3" s="1"/>
  <c r="K61" i="3" s="1"/>
  <c r="K62" i="3" s="1"/>
  <c r="K63" i="3" s="1"/>
  <c r="E5" i="3"/>
  <c r="D5" i="3" s="1"/>
  <c r="F5" i="3" l="1"/>
  <c r="G5" i="3" s="1"/>
  <c r="K64" i="3"/>
  <c r="K65" i="3" s="1"/>
  <c r="K66" i="3" s="1"/>
  <c r="K67" i="3" s="1"/>
  <c r="K68" i="3" s="1"/>
  <c r="K69" i="3" s="1"/>
  <c r="K70" i="3" s="1"/>
  <c r="K71" i="3" s="1"/>
  <c r="K72" i="3" s="1"/>
  <c r="K73" i="3" s="1"/>
  <c r="K74" i="3" s="1"/>
  <c r="K75" i="3" s="1"/>
  <c r="J5" i="3"/>
  <c r="K76" i="3" l="1"/>
  <c r="K77" i="3" s="1"/>
  <c r="K78" i="3" s="1"/>
  <c r="K79" i="3" s="1"/>
  <c r="K80" i="3" s="1"/>
  <c r="K81" i="3" s="1"/>
  <c r="K82" i="3" s="1"/>
  <c r="K83" i="3" s="1"/>
  <c r="K84" i="3" s="1"/>
  <c r="K85" i="3" s="1"/>
  <c r="K86" i="3" s="1"/>
  <c r="K87" i="3" s="1"/>
  <c r="H5" i="3"/>
  <c r="C6" i="3" l="1"/>
  <c r="I5" i="3"/>
  <c r="K88" i="3"/>
  <c r="K89" i="3" s="1"/>
  <c r="K90" i="3" s="1"/>
  <c r="K91" i="3" s="1"/>
  <c r="K92" i="3" s="1"/>
  <c r="K93" i="3" s="1"/>
  <c r="K94" i="3" s="1"/>
  <c r="K95" i="3" s="1"/>
  <c r="K96" i="3" s="1"/>
  <c r="K97" i="3" s="1"/>
  <c r="K98" i="3" s="1"/>
  <c r="K99" i="3" s="1"/>
  <c r="B6" i="3" l="1"/>
  <c r="K100" i="3"/>
  <c r="K101" i="3" s="1"/>
  <c r="K102" i="3" s="1"/>
  <c r="K103" i="3" s="1"/>
  <c r="K104" i="3" s="1"/>
  <c r="K105" i="3" s="1"/>
  <c r="K106" i="3" s="1"/>
  <c r="K107" i="3" s="1"/>
  <c r="K108" i="3" s="1"/>
  <c r="K109" i="3" s="1"/>
  <c r="K110" i="3" s="1"/>
  <c r="K111" i="3" s="1"/>
  <c r="E6" i="3"/>
  <c r="J6" i="3" l="1"/>
  <c r="K112" i="3"/>
  <c r="K113" i="3" s="1"/>
  <c r="K114" i="3" s="1"/>
  <c r="K115" i="3" s="1"/>
  <c r="K116" i="3" s="1"/>
  <c r="K117" i="3" s="1"/>
  <c r="K118" i="3" s="1"/>
  <c r="K119" i="3" s="1"/>
  <c r="K120" i="3" s="1"/>
  <c r="K121" i="3" s="1"/>
  <c r="K122" i="3" s="1"/>
  <c r="K123" i="3" s="1"/>
  <c r="D6" i="3"/>
  <c r="K124" i="3" l="1"/>
  <c r="K125" i="3" s="1"/>
  <c r="K126" i="3" s="1"/>
  <c r="K127" i="3" s="1"/>
  <c r="K128" i="3" s="1"/>
  <c r="K129" i="3" s="1"/>
  <c r="K130" i="3" s="1"/>
  <c r="K131" i="3" s="1"/>
  <c r="K132" i="3" s="1"/>
  <c r="K133" i="3" s="1"/>
  <c r="K134" i="3" s="1"/>
  <c r="K135" i="3" s="1"/>
  <c r="F6" i="3"/>
  <c r="G6" i="3" s="1"/>
  <c r="I6" i="3" l="1"/>
  <c r="K136" i="3"/>
  <c r="K137" i="3" s="1"/>
  <c r="K138" i="3" s="1"/>
  <c r="K139" i="3" s="1"/>
  <c r="K140" i="3" s="1"/>
  <c r="K141" i="3" s="1"/>
  <c r="K142" i="3" s="1"/>
  <c r="K143" i="3" s="1"/>
  <c r="K144" i="3" s="1"/>
  <c r="K145" i="3" s="1"/>
  <c r="K146" i="3" s="1"/>
  <c r="K147" i="3" s="1"/>
  <c r="H6" i="3" l="1"/>
  <c r="C7" i="3" s="1"/>
  <c r="K148" i="3"/>
  <c r="K149" i="3" s="1"/>
  <c r="K150" i="3" s="1"/>
  <c r="K151" i="3" s="1"/>
  <c r="K152" i="3" s="1"/>
  <c r="K153" i="3" s="1"/>
  <c r="K154" i="3" s="1"/>
  <c r="K155" i="3" s="1"/>
  <c r="K156" i="3" s="1"/>
  <c r="K157" i="3" s="1"/>
  <c r="K158" i="3" s="1"/>
  <c r="K159" i="3" s="1"/>
  <c r="B7" i="3" l="1"/>
  <c r="E7" i="3"/>
  <c r="D7" i="3" s="1"/>
  <c r="K160" i="3"/>
  <c r="K161" i="3" s="1"/>
  <c r="K162" i="3" s="1"/>
  <c r="K163" i="3" s="1"/>
  <c r="K164" i="3" s="1"/>
  <c r="K165" i="3" s="1"/>
  <c r="K166" i="3" s="1"/>
  <c r="K167" i="3" s="1"/>
  <c r="K168" i="3" s="1"/>
  <c r="K169" i="3" s="1"/>
  <c r="K170" i="3" s="1"/>
  <c r="K171" i="3" s="1"/>
  <c r="K172" i="3" l="1"/>
  <c r="K173" i="3" s="1"/>
  <c r="K174" i="3" s="1"/>
  <c r="K175" i="3" s="1"/>
  <c r="K176" i="3" s="1"/>
  <c r="K177" i="3" s="1"/>
  <c r="K178" i="3" s="1"/>
  <c r="K179" i="3" s="1"/>
  <c r="K180" i="3" s="1"/>
  <c r="K181" i="3" s="1"/>
  <c r="K182" i="3" s="1"/>
  <c r="K183" i="3" s="1"/>
  <c r="J7" i="3"/>
  <c r="F7" i="3"/>
  <c r="G7" i="3" s="1"/>
  <c r="I7" i="3" l="1"/>
  <c r="K184" i="3"/>
  <c r="K185" i="3" s="1"/>
  <c r="K186" i="3" s="1"/>
  <c r="K187" i="3" s="1"/>
  <c r="K188" i="3" s="1"/>
  <c r="K189" i="3" s="1"/>
  <c r="K190" i="3" s="1"/>
  <c r="K191" i="3" s="1"/>
  <c r="K192" i="3" s="1"/>
  <c r="K193" i="3" s="1"/>
  <c r="K194" i="3" s="1"/>
  <c r="K195" i="3" s="1"/>
  <c r="H7" i="3" l="1"/>
  <c r="C8" i="3" s="1"/>
  <c r="K196" i="3"/>
  <c r="K197" i="3" s="1"/>
  <c r="K198" i="3" s="1"/>
  <c r="K199" i="3" s="1"/>
  <c r="K200" i="3" s="1"/>
  <c r="K201" i="3" s="1"/>
  <c r="K202" i="3" s="1"/>
  <c r="K203" i="3" s="1"/>
  <c r="K204" i="3" s="1"/>
  <c r="K205" i="3" s="1"/>
  <c r="K206" i="3" s="1"/>
  <c r="K207" i="3" s="1"/>
  <c r="B8" i="3" l="1"/>
  <c r="K208" i="3"/>
  <c r="K209" i="3" s="1"/>
  <c r="K210" i="3" s="1"/>
  <c r="K211" i="3" s="1"/>
  <c r="K212" i="3" s="1"/>
  <c r="K213" i="3" s="1"/>
  <c r="K214" i="3" s="1"/>
  <c r="K215" i="3" s="1"/>
  <c r="K216" i="3" s="1"/>
  <c r="K217" i="3" s="1"/>
  <c r="K218" i="3" s="1"/>
  <c r="K219" i="3" s="1"/>
  <c r="E8" i="3"/>
  <c r="D8" i="3" s="1"/>
  <c r="J8" i="3" l="1"/>
  <c r="K220" i="3"/>
  <c r="K221" i="3" s="1"/>
  <c r="K222" i="3" s="1"/>
  <c r="K223" i="3" s="1"/>
  <c r="K224" i="3" s="1"/>
  <c r="K225" i="3" s="1"/>
  <c r="K226" i="3" s="1"/>
  <c r="K227" i="3" s="1"/>
  <c r="K228" i="3" s="1"/>
  <c r="K229" i="3" s="1"/>
  <c r="K230" i="3" s="1"/>
  <c r="K231" i="3" s="1"/>
  <c r="F8" i="3"/>
  <c r="G8" i="3" s="1"/>
  <c r="I8" i="3" l="1"/>
  <c r="K232" i="3"/>
  <c r="K233" i="3" s="1"/>
  <c r="K234" i="3" s="1"/>
  <c r="K235" i="3" s="1"/>
  <c r="K236" i="3" s="1"/>
  <c r="K237" i="3" s="1"/>
  <c r="K238" i="3" s="1"/>
  <c r="K239" i="3" s="1"/>
  <c r="K240" i="3" s="1"/>
  <c r="K241" i="3" s="1"/>
  <c r="K242" i="3" s="1"/>
  <c r="K243" i="3" s="1"/>
  <c r="H8" i="3" l="1"/>
  <c r="C9" i="3" s="1"/>
  <c r="K244" i="3"/>
  <c r="K245" i="3" s="1"/>
  <c r="K246" i="3" s="1"/>
  <c r="K247" i="3" s="1"/>
  <c r="K248" i="3" s="1"/>
  <c r="K249" i="3" s="1"/>
  <c r="K250" i="3" s="1"/>
  <c r="K251" i="3" s="1"/>
  <c r="K252" i="3" s="1"/>
  <c r="K253" i="3" s="1"/>
  <c r="K254" i="3" s="1"/>
  <c r="K255" i="3" s="1"/>
  <c r="B9" i="3" l="1"/>
  <c r="E9" i="3"/>
  <c r="D9" i="3" s="1"/>
  <c r="F9" i="3" s="1"/>
  <c r="G9" i="3" s="1"/>
  <c r="K256" i="3"/>
  <c r="K257" i="3" s="1"/>
  <c r="K258" i="3" s="1"/>
  <c r="K259" i="3" s="1"/>
  <c r="K260" i="3" s="1"/>
  <c r="K261" i="3" s="1"/>
  <c r="K262" i="3" s="1"/>
  <c r="K263" i="3" s="1"/>
  <c r="K264" i="3" s="1"/>
  <c r="K265" i="3" s="1"/>
  <c r="K266" i="3" s="1"/>
  <c r="K267" i="3" s="1"/>
  <c r="H9" i="3" l="1"/>
  <c r="C10" i="3" s="1"/>
  <c r="K268" i="3"/>
  <c r="K269" i="3" s="1"/>
  <c r="K270" i="3" s="1"/>
  <c r="K271" i="3" s="1"/>
  <c r="K272" i="3" s="1"/>
  <c r="K273" i="3" s="1"/>
  <c r="K274" i="3" s="1"/>
  <c r="K275" i="3" s="1"/>
  <c r="K276" i="3" s="1"/>
  <c r="K277" i="3" s="1"/>
  <c r="K278" i="3" s="1"/>
  <c r="K279" i="3" s="1"/>
  <c r="J9" i="3"/>
  <c r="B10" i="3" l="1"/>
  <c r="I9" i="3"/>
  <c r="E10" i="3"/>
  <c r="J10" i="3" s="1"/>
  <c r="K280" i="3"/>
  <c r="K281" i="3" s="1"/>
  <c r="K282" i="3" s="1"/>
  <c r="K283" i="3" s="1"/>
  <c r="K284" i="3" s="1"/>
  <c r="K285" i="3" s="1"/>
  <c r="K286" i="3" s="1"/>
  <c r="K287" i="3" s="1"/>
  <c r="K288" i="3" s="1"/>
  <c r="K289" i="3" s="1"/>
  <c r="K290" i="3" s="1"/>
  <c r="K291" i="3" s="1"/>
  <c r="D10" i="3" l="1"/>
  <c r="F10" i="3" s="1"/>
  <c r="G10" i="3" s="1"/>
  <c r="K292" i="3"/>
  <c r="K293" i="3" s="1"/>
  <c r="K294" i="3" s="1"/>
  <c r="K295" i="3" s="1"/>
  <c r="K296" i="3" s="1"/>
  <c r="K297" i="3" s="1"/>
  <c r="K298" i="3" s="1"/>
  <c r="K299" i="3" s="1"/>
  <c r="K300" i="3" s="1"/>
  <c r="K301" i="3" s="1"/>
  <c r="K302" i="3" s="1"/>
  <c r="K303" i="3" s="1"/>
  <c r="K304" i="3" l="1"/>
  <c r="K305" i="3" s="1"/>
  <c r="K306" i="3" s="1"/>
  <c r="K307" i="3" s="1"/>
  <c r="K308" i="3" s="1"/>
  <c r="K309" i="3" s="1"/>
  <c r="K310" i="3" s="1"/>
  <c r="K311" i="3" s="1"/>
  <c r="K312" i="3" s="1"/>
  <c r="K313" i="3" s="1"/>
  <c r="K314" i="3" s="1"/>
  <c r="K315" i="3" s="1"/>
  <c r="H10" i="3" l="1"/>
  <c r="C11" i="3" s="1"/>
  <c r="I10" i="3"/>
  <c r="K316" i="3"/>
  <c r="K317" i="3" s="1"/>
  <c r="K318" i="3" s="1"/>
  <c r="K319" i="3" s="1"/>
  <c r="K320" i="3" s="1"/>
  <c r="K321" i="3" s="1"/>
  <c r="K322" i="3" s="1"/>
  <c r="K323" i="3" s="1"/>
  <c r="K324" i="3" s="1"/>
  <c r="K325" i="3" s="1"/>
  <c r="K326" i="3" s="1"/>
  <c r="K327" i="3" s="1"/>
  <c r="B11" i="3" l="1"/>
  <c r="E11" i="3"/>
  <c r="K328" i="3"/>
  <c r="K329" i="3" s="1"/>
  <c r="K330" i="3" s="1"/>
  <c r="K331" i="3" s="1"/>
  <c r="K332" i="3" s="1"/>
  <c r="K333" i="3" s="1"/>
  <c r="K334" i="3" s="1"/>
  <c r="K335" i="3" s="1"/>
  <c r="K336" i="3" s="1"/>
  <c r="K337" i="3" s="1"/>
  <c r="K338" i="3" s="1"/>
  <c r="K339" i="3" s="1"/>
  <c r="J11" i="3" l="1"/>
  <c r="D11" i="3"/>
  <c r="F11" i="3" s="1"/>
  <c r="G11" i="3" s="1"/>
  <c r="K340" i="3"/>
  <c r="K341" i="3" s="1"/>
  <c r="K342" i="3" s="1"/>
  <c r="K343" i="3" s="1"/>
  <c r="K344" i="3" s="1"/>
  <c r="K345" i="3" s="1"/>
  <c r="K346" i="3" s="1"/>
  <c r="K347" i="3" s="1"/>
  <c r="K348" i="3" s="1"/>
  <c r="K349" i="3" s="1"/>
  <c r="K350" i="3" s="1"/>
  <c r="K351" i="3" s="1"/>
  <c r="K352" i="3" l="1"/>
  <c r="K353" i="3" s="1"/>
  <c r="K354" i="3" s="1"/>
  <c r="K355" i="3" s="1"/>
  <c r="K356" i="3" s="1"/>
  <c r="K357" i="3" s="1"/>
  <c r="K358" i="3" s="1"/>
  <c r="K359" i="3" s="1"/>
  <c r="K360" i="3" s="1"/>
  <c r="K361" i="3" s="1"/>
  <c r="K362" i="3" s="1"/>
  <c r="K363" i="3" s="1"/>
  <c r="K364" i="3" l="1"/>
  <c r="K365" i="3" s="1"/>
  <c r="K366" i="3" s="1"/>
  <c r="K367" i="3" s="1"/>
  <c r="K368" i="3" s="1"/>
  <c r="K369" i="3" s="1"/>
  <c r="K370" i="3" s="1"/>
  <c r="K371" i="3" s="1"/>
  <c r="K372" i="3" s="1"/>
  <c r="K373" i="3" s="1"/>
  <c r="K374" i="3" s="1"/>
  <c r="K375" i="3" s="1"/>
  <c r="K376" i="3" s="1"/>
  <c r="K377" i="3" s="1"/>
  <c r="K378" i="3" s="1"/>
  <c r="K379" i="3" s="1"/>
  <c r="K380" i="3" s="1"/>
  <c r="K381" i="3" s="1"/>
  <c r="K382" i="3" s="1"/>
  <c r="K383" i="3" s="1"/>
  <c r="K384" i="3" s="1"/>
  <c r="K385" i="3" s="1"/>
  <c r="K386" i="3" s="1"/>
  <c r="K387" i="3" s="1"/>
  <c r="K388" i="3" s="1"/>
  <c r="K389" i="3" s="1"/>
  <c r="K390" i="3" s="1"/>
  <c r="K391" i="3" s="1"/>
  <c r="K392" i="3" s="1"/>
  <c r="K393" i="3" s="1"/>
  <c r="K394" i="3" s="1"/>
  <c r="K395" i="3" s="1"/>
  <c r="K396" i="3" s="1"/>
  <c r="K397" i="3" s="1"/>
  <c r="K398" i="3" s="1"/>
  <c r="K399" i="3" s="1"/>
  <c r="K400" i="3" s="1"/>
  <c r="K401" i="3" s="1"/>
  <c r="K402" i="3" s="1"/>
  <c r="K403" i="3" s="1"/>
  <c r="K404" i="3" s="1"/>
  <c r="K405" i="3" s="1"/>
  <c r="K406" i="3" s="1"/>
  <c r="K407" i="3" s="1"/>
  <c r="K408" i="3" s="1"/>
  <c r="K409" i="3" s="1"/>
  <c r="K410" i="3" s="1"/>
  <c r="K411" i="3" s="1"/>
  <c r="K412" i="3" s="1"/>
  <c r="K413" i="3" s="1"/>
  <c r="K414" i="3" s="1"/>
  <c r="K415" i="3" s="1"/>
  <c r="K416" i="3" s="1"/>
  <c r="K417" i="3" s="1"/>
  <c r="K418" i="3" s="1"/>
  <c r="K419" i="3" s="1"/>
  <c r="K420" i="3" s="1"/>
  <c r="K421" i="3" s="1"/>
  <c r="K422" i="3" s="1"/>
  <c r="K423" i="3" s="1"/>
  <c r="K424" i="3" s="1"/>
  <c r="K425" i="3" s="1"/>
  <c r="K426" i="3" s="1"/>
  <c r="K427" i="3" s="1"/>
  <c r="K428" i="3" s="1"/>
  <c r="K429" i="3" s="1"/>
  <c r="K430" i="3" s="1"/>
  <c r="K431" i="3" s="1"/>
  <c r="K432" i="3" s="1"/>
  <c r="K433" i="3" s="1"/>
  <c r="K434" i="3" s="1"/>
  <c r="K435" i="3" s="1"/>
  <c r="K436" i="3" s="1"/>
  <c r="K437" i="3" s="1"/>
  <c r="K438" i="3" s="1"/>
  <c r="K439" i="3" s="1"/>
  <c r="K440" i="3" s="1"/>
  <c r="K441" i="3" s="1"/>
  <c r="K442" i="3" s="1"/>
  <c r="K443" i="3" s="1"/>
  <c r="K444" i="3" s="1"/>
  <c r="K445" i="3" s="1"/>
  <c r="K446" i="3" s="1"/>
  <c r="K447" i="3" s="1"/>
  <c r="K448" i="3" s="1"/>
  <c r="K449" i="3" s="1"/>
  <c r="K450" i="3" s="1"/>
  <c r="K451" i="3" s="1"/>
  <c r="K452" i="3" s="1"/>
  <c r="K453" i="3" s="1"/>
  <c r="K454" i="3" s="1"/>
  <c r="K455" i="3" s="1"/>
  <c r="K456" i="3" s="1"/>
  <c r="K457" i="3" s="1"/>
  <c r="K458" i="3" s="1"/>
  <c r="K459" i="3" s="1"/>
  <c r="K460" i="3" s="1"/>
  <c r="K461" i="3" s="1"/>
  <c r="K462" i="3" s="1"/>
  <c r="K463" i="3" s="1"/>
  <c r="K464" i="3" s="1"/>
  <c r="K465" i="3" s="1"/>
  <c r="K466" i="3" s="1"/>
  <c r="K467" i="3" s="1"/>
  <c r="K468" i="3" s="1"/>
  <c r="K469" i="3" s="1"/>
  <c r="K470" i="3" s="1"/>
  <c r="K471" i="3" s="1"/>
  <c r="K472" i="3" s="1"/>
  <c r="K473" i="3" s="1"/>
  <c r="K474" i="3" s="1"/>
  <c r="K475" i="3" s="1"/>
  <c r="K476" i="3" s="1"/>
  <c r="K477" i="3" s="1"/>
  <c r="K478" i="3" s="1"/>
  <c r="K479" i="3" s="1"/>
  <c r="K480" i="3" s="1"/>
  <c r="K481" i="3" s="1"/>
  <c r="K482" i="3" s="1"/>
  <c r="K483" i="3" s="1"/>
  <c r="K484" i="3" s="1"/>
  <c r="K485" i="3" s="1"/>
  <c r="K486" i="3" s="1"/>
  <c r="K487" i="3" s="1"/>
  <c r="K488" i="3" s="1"/>
  <c r="K489" i="3" s="1"/>
  <c r="K490" i="3" s="1"/>
  <c r="K491" i="3" s="1"/>
  <c r="K492" i="3" s="1"/>
  <c r="K493" i="3" s="1"/>
  <c r="K494" i="3" s="1"/>
  <c r="K495" i="3" s="1"/>
  <c r="K496" i="3" s="1"/>
  <c r="K497" i="3" s="1"/>
  <c r="K498" i="3" s="1"/>
  <c r="K499" i="3" s="1"/>
  <c r="K500" i="3" s="1"/>
  <c r="K501" i="3" s="1"/>
  <c r="K502" i="3" s="1"/>
  <c r="K503" i="3" s="1"/>
  <c r="K504" i="3" s="1"/>
  <c r="K505" i="3" s="1"/>
  <c r="K506" i="3" s="1"/>
  <c r="K507" i="3" s="1"/>
  <c r="H11" i="3"/>
  <c r="C12" i="3" s="1"/>
  <c r="I11" i="3"/>
  <c r="B12" i="3" l="1"/>
  <c r="E12" i="3"/>
  <c r="J12" i="3" s="1"/>
  <c r="D12" i="3" l="1"/>
  <c r="F12" i="3" s="1"/>
  <c r="G12" i="3" s="1"/>
  <c r="I12" i="3" l="1"/>
  <c r="H12" i="3" l="1"/>
  <c r="C13" i="3" s="1"/>
  <c r="B13" i="3" l="1"/>
  <c r="E13" i="3"/>
  <c r="J13" i="3" s="1"/>
  <c r="D13" i="3" l="1"/>
  <c r="F13" i="3" s="1"/>
  <c r="G13" i="3" s="1"/>
  <c r="I13" i="3" l="1"/>
  <c r="H13" i="3" l="1"/>
  <c r="C14" i="3" s="1"/>
  <c r="B14" i="3" l="1"/>
  <c r="E14" i="3"/>
  <c r="J14" i="3" s="1"/>
  <c r="D14" i="3" l="1"/>
  <c r="F14" i="3" s="1"/>
  <c r="G14" i="3" s="1"/>
  <c r="H14" i="3" l="1"/>
  <c r="C15" i="3" s="1"/>
  <c r="I14" i="3"/>
  <c r="B15" i="3" l="1"/>
  <c r="E15" i="3"/>
  <c r="J15" i="3" l="1"/>
  <c r="D15" i="3"/>
  <c r="F15" i="3" s="1"/>
  <c r="G15" i="3" s="1"/>
  <c r="H15" i="3" l="1"/>
  <c r="C16" i="3" s="1"/>
  <c r="I15" i="3"/>
  <c r="B16" i="3" l="1"/>
  <c r="E16" i="3" l="1"/>
  <c r="J16" i="3" s="1"/>
  <c r="D16" i="3" l="1"/>
  <c r="F16" i="3" s="1"/>
  <c r="G16" i="3" s="1"/>
  <c r="I16" i="3" l="1"/>
  <c r="H16" i="3" l="1"/>
  <c r="C17" i="3" s="1"/>
  <c r="B17" i="3" l="1"/>
  <c r="E17" i="3"/>
  <c r="J17" i="3" s="1"/>
  <c r="D17" i="3" l="1"/>
  <c r="F17" i="3" s="1"/>
  <c r="G17" i="3" l="1"/>
  <c r="I17" i="3" s="1"/>
  <c r="H17" i="3" l="1"/>
  <c r="C18" i="3" s="1"/>
  <c r="E18" i="3" s="1"/>
  <c r="J18" i="3" s="1"/>
  <c r="B18" i="3" l="1"/>
  <c r="D18" i="3"/>
  <c r="F18" i="3" s="1"/>
  <c r="G18" i="3" s="1"/>
  <c r="I18" i="3" l="1"/>
  <c r="H18" i="3" l="1"/>
  <c r="C19" i="3" s="1"/>
  <c r="B19" i="3" l="1"/>
  <c r="E19" i="3"/>
  <c r="D19" i="3" l="1"/>
  <c r="F19" i="3" s="1"/>
  <c r="G19" i="3" s="1"/>
  <c r="J19" i="3"/>
  <c r="I19" i="3" l="1"/>
  <c r="H19" i="3" l="1"/>
  <c r="C20" i="3" s="1"/>
  <c r="B20" i="3" l="1"/>
  <c r="E20" i="3"/>
  <c r="J20" i="3" s="1"/>
  <c r="D20" i="3" l="1"/>
  <c r="F20" i="3" s="1"/>
  <c r="G20" i="3" s="1"/>
  <c r="I20" i="3" l="1"/>
  <c r="H20" i="3" l="1"/>
  <c r="C21" i="3" s="1"/>
  <c r="B21" i="3" l="1"/>
  <c r="E21" i="3"/>
  <c r="J21" i="3" s="1"/>
  <c r="D21" i="3" l="1"/>
  <c r="F21" i="3" s="1"/>
  <c r="G21" i="3" l="1"/>
  <c r="I21" i="3" s="1"/>
  <c r="H21" i="3" l="1"/>
  <c r="C22" i="3" s="1"/>
  <c r="E22" i="3"/>
  <c r="J22" i="3" s="1"/>
  <c r="B22" i="3" l="1"/>
  <c r="D22" i="3"/>
  <c r="F22" i="3" s="1"/>
  <c r="G22" i="3" s="1"/>
  <c r="I22" i="3" l="1"/>
  <c r="H22" i="3" l="1"/>
  <c r="C23" i="3" s="1"/>
  <c r="B23" i="3" l="1"/>
  <c r="E23" i="3"/>
  <c r="J23" i="3" s="1"/>
  <c r="D23" i="3" l="1"/>
  <c r="F23" i="3" s="1"/>
  <c r="G23" i="3" s="1"/>
  <c r="I23" i="3" l="1"/>
  <c r="H23" i="3" l="1"/>
  <c r="C24" i="3" s="1"/>
  <c r="B24" i="3" l="1"/>
  <c r="E24" i="3"/>
  <c r="J24" i="3" s="1"/>
  <c r="D24" i="3" l="1"/>
  <c r="F24" i="3" s="1"/>
  <c r="G24" i="3" s="1"/>
  <c r="I24" i="3" l="1"/>
  <c r="H24" i="3" l="1"/>
  <c r="C25" i="3" s="1"/>
  <c r="B25" i="3" l="1"/>
  <c r="E25" i="3"/>
  <c r="J25" i="3" s="1"/>
  <c r="D25" i="3" l="1"/>
  <c r="F25" i="3" s="1"/>
  <c r="G25" i="3" l="1"/>
  <c r="I25" i="3" s="1"/>
  <c r="H25" i="3" l="1"/>
  <c r="C26" i="3" s="1"/>
  <c r="E26" i="3" s="1"/>
  <c r="J26" i="3" s="1"/>
  <c r="B26" i="3" l="1"/>
  <c r="D26" i="3"/>
  <c r="F26" i="3" s="1"/>
  <c r="G26" i="3" l="1"/>
  <c r="I26" i="3" s="1"/>
  <c r="H26" i="3" l="1"/>
  <c r="C27" i="3" s="1"/>
  <c r="B22" i="2"/>
  <c r="E5" i="1" s="1"/>
  <c r="B27" i="3" l="1"/>
  <c r="E27" i="3"/>
  <c r="J27" i="3" s="1"/>
  <c r="D27" i="3" l="1"/>
  <c r="F27" i="3" s="1"/>
  <c r="G27" i="3" s="1"/>
  <c r="H27" i="3" l="1"/>
  <c r="C28" i="3" s="1"/>
  <c r="I27" i="3"/>
  <c r="B28" i="3" l="1"/>
  <c r="E28" i="3" l="1"/>
  <c r="J28" i="3" s="1"/>
  <c r="D28" i="3" l="1"/>
  <c r="F28" i="3" s="1"/>
  <c r="G28" i="3" s="1"/>
  <c r="I28" i="3" l="1"/>
  <c r="H28" i="3" l="1"/>
  <c r="C29" i="3" s="1"/>
  <c r="B29" i="3" l="1"/>
  <c r="E29" i="3"/>
  <c r="J29" i="3" s="1"/>
  <c r="D29" i="3" l="1"/>
  <c r="F29" i="3" s="1"/>
  <c r="G29" i="3" s="1"/>
  <c r="H29" i="3" l="1"/>
  <c r="C30" i="3" l="1"/>
  <c r="I29" i="3"/>
  <c r="B30" i="3" l="1"/>
  <c r="E30" i="3"/>
  <c r="J30" i="3" s="1"/>
  <c r="D30" i="3" l="1"/>
  <c r="F30" i="3" s="1"/>
  <c r="G30" i="3" l="1"/>
  <c r="I30" i="3" s="1"/>
  <c r="H30" i="3" l="1"/>
  <c r="C31" i="3" s="1"/>
  <c r="E31" i="3" s="1"/>
  <c r="J31" i="3" s="1"/>
  <c r="B31" i="3" l="1"/>
  <c r="D31" i="3"/>
  <c r="F31" i="3" s="1"/>
  <c r="G31" i="3" s="1"/>
  <c r="H31" i="3" l="1"/>
  <c r="C32" i="3" s="1"/>
  <c r="I31" i="3"/>
  <c r="B32" i="3" l="1"/>
  <c r="E32" i="3"/>
  <c r="J32" i="3" s="1"/>
  <c r="D32" i="3" l="1"/>
  <c r="F32" i="3" s="1"/>
  <c r="G32" i="3" s="1"/>
  <c r="I32" i="3" l="1"/>
  <c r="H32" i="3"/>
  <c r="C33" i="3" s="1"/>
  <c r="B33" i="3" l="1"/>
  <c r="E33" i="3"/>
  <c r="J33" i="3" s="1"/>
  <c r="D33" i="3" l="1"/>
  <c r="F33" i="3" s="1"/>
  <c r="G33" i="3" l="1"/>
  <c r="I33" i="3" s="1"/>
  <c r="H33" i="3" l="1"/>
  <c r="C34" i="3" s="1"/>
  <c r="E34" i="3" s="1"/>
  <c r="J34" i="3" s="1"/>
  <c r="B34" i="3" l="1"/>
  <c r="D34" i="3"/>
  <c r="F34" i="3" s="1"/>
  <c r="G34" i="3" l="1"/>
  <c r="I34" i="3" s="1"/>
  <c r="H34" i="3" l="1"/>
  <c r="C35" i="3" s="1"/>
  <c r="E35" i="3" s="1"/>
  <c r="J35" i="3" s="1"/>
  <c r="B35" i="3" l="1"/>
  <c r="D35" i="3"/>
  <c r="F35" i="3" s="1"/>
  <c r="G35" i="3" l="1"/>
  <c r="I35" i="3" s="1"/>
  <c r="H35" i="3" l="1"/>
  <c r="C36" i="3" s="1"/>
  <c r="E36" i="3" s="1"/>
  <c r="J36" i="3" s="1"/>
  <c r="B36" i="3" l="1"/>
  <c r="D36" i="3"/>
  <c r="F36" i="3" s="1"/>
  <c r="G36" i="3" l="1"/>
  <c r="I36" i="3" s="1"/>
  <c r="H36" i="3" l="1"/>
  <c r="C37" i="3" s="1"/>
  <c r="B37" i="3" l="1"/>
  <c r="E37" i="3"/>
  <c r="J37" i="3" s="1"/>
  <c r="D37" i="3" l="1"/>
  <c r="F37" i="3" s="1"/>
  <c r="G37" i="3" l="1"/>
  <c r="I37" i="3" s="1"/>
  <c r="H37" i="3" l="1"/>
  <c r="C38" i="3" s="1"/>
  <c r="B38" i="3" l="1"/>
  <c r="E38" i="3"/>
  <c r="J38" i="3" s="1"/>
  <c r="D38" i="3" l="1"/>
  <c r="F38" i="3" s="1"/>
  <c r="G38" i="3" l="1"/>
  <c r="I38" i="3" s="1"/>
  <c r="H38" i="3" l="1"/>
  <c r="C39" i="3" s="1"/>
  <c r="B39" i="3" l="1"/>
  <c r="E39" i="3"/>
  <c r="J39" i="3" s="1"/>
  <c r="D39" i="3" l="1"/>
  <c r="F39" i="3" s="1"/>
  <c r="G39" i="3" s="1"/>
  <c r="H39" i="3" s="1"/>
  <c r="C40" i="3" l="1"/>
  <c r="I39" i="3"/>
  <c r="B40" i="3" l="1"/>
  <c r="E40" i="3"/>
  <c r="J40" i="3" s="1"/>
  <c r="D40" i="3" l="1"/>
  <c r="F40" i="3" s="1"/>
  <c r="G40" i="3" s="1"/>
  <c r="H40" i="3" s="1"/>
  <c r="C41" i="3" s="1"/>
  <c r="B41" i="3" l="1"/>
  <c r="E41" i="3"/>
  <c r="J41" i="3" s="1"/>
  <c r="I40" i="3"/>
  <c r="D41" i="3" l="1"/>
  <c r="F41" i="3" s="1"/>
  <c r="G41" i="3" l="1"/>
  <c r="I41" i="3" s="1"/>
  <c r="H41" i="3" l="1"/>
  <c r="C42" i="3" s="1"/>
  <c r="B42" i="3" l="1"/>
  <c r="E42" i="3"/>
  <c r="J42" i="3" s="1"/>
  <c r="D42" i="3" l="1"/>
  <c r="F42" i="3" s="1"/>
  <c r="G42" i="3" l="1"/>
  <c r="I42" i="3" s="1"/>
  <c r="H42" i="3" l="1"/>
  <c r="C43" i="3" s="1"/>
  <c r="B43" i="3" l="1"/>
  <c r="E43" i="3"/>
  <c r="J43" i="3" s="1"/>
  <c r="D43" i="3" l="1"/>
  <c r="F43" i="3" s="1"/>
  <c r="G43" i="3" l="1"/>
  <c r="I43" i="3" s="1"/>
  <c r="H43" i="3" l="1"/>
  <c r="C44" i="3" s="1"/>
  <c r="B44" i="3" l="1"/>
  <c r="E44" i="3"/>
  <c r="J44" i="3" s="1"/>
  <c r="D44" i="3" l="1"/>
  <c r="F44" i="3" s="1"/>
  <c r="G44" i="3" l="1"/>
  <c r="I44" i="3" s="1"/>
  <c r="H44" i="3" l="1"/>
  <c r="C45" i="3" s="1"/>
  <c r="B45" i="3" l="1"/>
  <c r="E45" i="3"/>
  <c r="J45" i="3" s="1"/>
  <c r="D45" i="3"/>
  <c r="F45" i="3" s="1"/>
  <c r="G45" i="3" l="1"/>
  <c r="I45" i="3" s="1"/>
  <c r="H45" i="3" l="1"/>
  <c r="C46" i="3" s="1"/>
  <c r="B46" i="3" l="1"/>
  <c r="E46" i="3"/>
  <c r="J46" i="3" s="1"/>
  <c r="D46" i="3" l="1"/>
  <c r="F46" i="3" s="1"/>
  <c r="G46" i="3" l="1"/>
  <c r="I46" i="3" s="1"/>
  <c r="H46" i="3" l="1"/>
  <c r="C47" i="3" s="1"/>
  <c r="B47" i="3" l="1"/>
  <c r="E47" i="3"/>
  <c r="J47" i="3" s="1"/>
  <c r="D47" i="3" l="1"/>
  <c r="F47" i="3" s="1"/>
  <c r="G47" i="3" l="1"/>
  <c r="I47" i="3" s="1"/>
  <c r="H47" i="3" l="1"/>
  <c r="C48" i="3" s="1"/>
  <c r="B48" i="3" l="1"/>
  <c r="E48" i="3"/>
  <c r="J48" i="3" s="1"/>
  <c r="D48" i="3"/>
  <c r="F48" i="3" s="1"/>
  <c r="G48" i="3" l="1"/>
  <c r="I48" i="3" s="1"/>
  <c r="H48" i="3" l="1"/>
  <c r="C49" i="3" s="1"/>
  <c r="B49" i="3" l="1"/>
  <c r="E49" i="3"/>
  <c r="J49" i="3" s="1"/>
  <c r="D49" i="3" l="1"/>
  <c r="F49" i="3" s="1"/>
  <c r="G49" i="3" l="1"/>
  <c r="I49" i="3" s="1"/>
  <c r="H49" i="3" l="1"/>
  <c r="C50" i="3" s="1"/>
  <c r="B50" i="3" l="1"/>
  <c r="E50" i="3"/>
  <c r="J50" i="3" s="1"/>
  <c r="D50" i="3" l="1"/>
  <c r="F50" i="3" s="1"/>
  <c r="G50" i="3" l="1"/>
  <c r="I50" i="3" s="1"/>
  <c r="H50" i="3" l="1"/>
  <c r="C51" i="3" s="1"/>
  <c r="B51" i="3" l="1"/>
  <c r="E51" i="3"/>
  <c r="J51" i="3" s="1"/>
  <c r="D51" i="3"/>
  <c r="F51" i="3" s="1"/>
  <c r="G51" i="3" l="1"/>
  <c r="I51" i="3" s="1"/>
  <c r="H51" i="3" l="1"/>
  <c r="C52" i="3" l="1"/>
  <c r="B52" i="3" l="1"/>
  <c r="E52" i="3"/>
  <c r="J52" i="3" s="1"/>
  <c r="D52" i="3" l="1"/>
  <c r="F52" i="3" s="1"/>
  <c r="G52" i="3" s="1"/>
  <c r="H52" i="3" s="1"/>
  <c r="C53" i="3" s="1"/>
  <c r="B53" i="3" l="1"/>
  <c r="E53" i="3"/>
  <c r="J53" i="3" s="1"/>
  <c r="I52" i="3"/>
  <c r="D53" i="3" l="1"/>
  <c r="F53" i="3" s="1"/>
  <c r="G53" i="3" s="1"/>
  <c r="I53" i="3" s="1"/>
  <c r="H53" i="3" l="1"/>
  <c r="C54" i="3" s="1"/>
  <c r="B54" i="3" l="1"/>
  <c r="E54" i="3"/>
  <c r="J54" i="3" s="1"/>
  <c r="D54" i="3" l="1"/>
  <c r="F54" i="3" s="1"/>
  <c r="G54" i="3" l="1"/>
  <c r="I54" i="3" s="1"/>
  <c r="H54" i="3" l="1"/>
  <c r="C55" i="3" s="1"/>
  <c r="B55" i="3" l="1"/>
  <c r="E55" i="3"/>
  <c r="J55" i="3" s="1"/>
  <c r="D55" i="3"/>
  <c r="F55" i="3" s="1"/>
  <c r="G55" i="3" l="1"/>
  <c r="H55" i="3" s="1"/>
  <c r="C56" i="3" s="1"/>
  <c r="B56" i="3" l="1"/>
  <c r="E56" i="3"/>
  <c r="J56" i="3" s="1"/>
  <c r="I55" i="3"/>
  <c r="D56" i="3" l="1"/>
  <c r="F56" i="3" s="1"/>
  <c r="G56" i="3" l="1"/>
  <c r="I56" i="3" s="1"/>
  <c r="H56" i="3" l="1"/>
  <c r="C57" i="3" s="1"/>
  <c r="B57" i="3" l="1"/>
  <c r="E57" i="3"/>
  <c r="J57" i="3" s="1"/>
  <c r="D57" i="3" l="1"/>
  <c r="F57" i="3" s="1"/>
  <c r="G57" i="3" l="1"/>
  <c r="I57" i="3" s="1"/>
  <c r="H57" i="3" l="1"/>
  <c r="C58" i="3" s="1"/>
  <c r="B58" i="3" l="1"/>
  <c r="E58" i="3"/>
  <c r="J58" i="3" s="1"/>
  <c r="D58" i="3" l="1"/>
  <c r="F58" i="3" s="1"/>
  <c r="G58" i="3" l="1"/>
  <c r="I58" i="3" s="1"/>
  <c r="H58" i="3" l="1"/>
  <c r="C59" i="3" s="1"/>
  <c r="B59" i="3" l="1"/>
  <c r="E59" i="3"/>
  <c r="J59" i="3" s="1"/>
  <c r="D59" i="3"/>
  <c r="F59" i="3" s="1"/>
  <c r="G59" i="3" l="1"/>
  <c r="I59" i="3" s="1"/>
  <c r="H59" i="3" l="1"/>
  <c r="C60" i="3" s="1"/>
  <c r="B60" i="3" l="1"/>
  <c r="E60" i="3"/>
  <c r="J60" i="3" s="1"/>
  <c r="D60" i="3" l="1"/>
  <c r="F60" i="3" s="1"/>
  <c r="G60" i="3" l="1"/>
  <c r="I60" i="3" s="1"/>
  <c r="H60" i="3" l="1"/>
  <c r="C61" i="3" s="1"/>
  <c r="B61" i="3" l="1"/>
  <c r="E61" i="3"/>
  <c r="J61" i="3" s="1"/>
  <c r="D61" i="3" l="1"/>
  <c r="F61" i="3" s="1"/>
  <c r="G61" i="3" l="1"/>
  <c r="I61" i="3" s="1"/>
  <c r="H61" i="3" l="1"/>
  <c r="C62" i="3" s="1"/>
  <c r="B62" i="3" l="1"/>
  <c r="E62" i="3"/>
  <c r="J62" i="3" s="1"/>
  <c r="D62" i="3"/>
  <c r="F62" i="3" s="1"/>
  <c r="G62" i="3" l="1"/>
  <c r="I62" i="3" s="1"/>
  <c r="H62" i="3" l="1"/>
  <c r="C63" i="3" s="1"/>
  <c r="B63" i="3" l="1"/>
  <c r="E63" i="3"/>
  <c r="J63" i="3" s="1"/>
  <c r="D63" i="3" l="1"/>
  <c r="F63" i="3" s="1"/>
  <c r="G63" i="3" s="1"/>
  <c r="I63" i="3" s="1"/>
  <c r="H63" i="3" l="1"/>
  <c r="C64" i="3" l="1"/>
  <c r="B64" i="3" l="1"/>
  <c r="E64" i="3"/>
  <c r="J64" i="3" s="1"/>
  <c r="D64" i="3" l="1"/>
  <c r="F64" i="3" s="1"/>
  <c r="G64" i="3" l="1"/>
  <c r="I64" i="3" s="1"/>
  <c r="H64" i="3" l="1"/>
  <c r="C65" i="3" s="1"/>
  <c r="B65" i="3" l="1"/>
  <c r="E65" i="3"/>
  <c r="J65" i="3" s="1"/>
  <c r="D65" i="3" l="1"/>
  <c r="F65" i="3" s="1"/>
  <c r="G65" i="3" l="1"/>
  <c r="I65" i="3" s="1"/>
  <c r="H65" i="3" l="1"/>
  <c r="C66" i="3" s="1"/>
  <c r="B66" i="3" l="1"/>
  <c r="E66" i="3"/>
  <c r="J66" i="3" s="1"/>
  <c r="D66" i="3" l="1"/>
  <c r="F66" i="3" s="1"/>
  <c r="G66" i="3" s="1"/>
  <c r="I66" i="3" s="1"/>
  <c r="H66" i="3" l="1"/>
  <c r="C67" i="3" s="1"/>
  <c r="B67" i="3" l="1"/>
  <c r="E67" i="3"/>
  <c r="J67" i="3" s="1"/>
  <c r="D67" i="3" l="1"/>
  <c r="F67" i="3" s="1"/>
  <c r="G67" i="3" l="1"/>
  <c r="I67" i="3" s="1"/>
  <c r="H67" i="3" l="1"/>
  <c r="C68" i="3" s="1"/>
  <c r="B68" i="3" l="1"/>
  <c r="E68" i="3"/>
  <c r="J68" i="3" s="1"/>
  <c r="D68" i="3"/>
  <c r="F68" i="3" s="1"/>
  <c r="G68" i="3" l="1"/>
  <c r="I68" i="3" s="1"/>
  <c r="H68" i="3" l="1"/>
  <c r="C69" i="3" s="1"/>
  <c r="B69" i="3" l="1"/>
  <c r="E69" i="3"/>
  <c r="J69" i="3" s="1"/>
  <c r="D69" i="3"/>
  <c r="F69" i="3" s="1"/>
  <c r="G69" i="3" l="1"/>
  <c r="I69" i="3" s="1"/>
  <c r="H69" i="3" l="1"/>
  <c r="C70" i="3" s="1"/>
  <c r="B70" i="3" l="1"/>
  <c r="E70" i="3"/>
  <c r="J70" i="3" s="1"/>
  <c r="D70" i="3" l="1"/>
  <c r="F70" i="3" s="1"/>
  <c r="G70" i="3" l="1"/>
  <c r="I70" i="3" s="1"/>
  <c r="H70" i="3" l="1"/>
  <c r="C71" i="3" s="1"/>
  <c r="B71" i="3" l="1"/>
  <c r="E71" i="3"/>
  <c r="J71" i="3" s="1"/>
  <c r="D71" i="3" l="1"/>
  <c r="F71" i="3" s="1"/>
  <c r="G71" i="3" l="1"/>
  <c r="I71" i="3" s="1"/>
  <c r="H71" i="3" l="1"/>
  <c r="C72" i="3" s="1"/>
  <c r="B72" i="3" l="1"/>
  <c r="E72" i="3"/>
  <c r="J72" i="3" s="1"/>
  <c r="D72" i="3" l="1"/>
  <c r="F72" i="3" s="1"/>
  <c r="G72" i="3" s="1"/>
  <c r="H72" i="3" s="1"/>
  <c r="C73" i="3" s="1"/>
  <c r="B73" i="3" l="1"/>
  <c r="E73" i="3"/>
  <c r="J73" i="3" s="1"/>
  <c r="I72" i="3"/>
  <c r="D73" i="3" l="1"/>
  <c r="F73" i="3" s="1"/>
  <c r="G73" i="3" l="1"/>
  <c r="I73" i="3" s="1"/>
  <c r="H73" i="3" l="1"/>
  <c r="C74" i="3" s="1"/>
  <c r="B74" i="3" l="1"/>
  <c r="E74" i="3"/>
  <c r="J74" i="3" s="1"/>
  <c r="D74" i="3" l="1"/>
  <c r="F74" i="3" s="1"/>
  <c r="G74" i="3" l="1"/>
  <c r="I74" i="3" s="1"/>
  <c r="H74" i="3" l="1"/>
  <c r="C75" i="3" s="1"/>
  <c r="B75" i="3" l="1"/>
  <c r="E75" i="3"/>
  <c r="J75" i="3" s="1"/>
  <c r="D75" i="3" l="1"/>
  <c r="F75" i="3" s="1"/>
  <c r="G75" i="3" l="1"/>
  <c r="I75" i="3" s="1"/>
  <c r="H75" i="3" l="1"/>
  <c r="C76" i="3" l="1"/>
  <c r="B76" i="3" l="1"/>
  <c r="E76" i="3"/>
  <c r="J76" i="3" s="1"/>
  <c r="D76" i="3" l="1"/>
  <c r="F76" i="3" s="1"/>
  <c r="G76" i="3" s="1"/>
  <c r="I76" i="3" s="1"/>
  <c r="H76" i="3" l="1"/>
  <c r="C77" i="3" s="1"/>
  <c r="B77" i="3" l="1"/>
  <c r="E77" i="3"/>
  <c r="J77" i="3" s="1"/>
  <c r="D77" i="3" l="1"/>
  <c r="F77" i="3" s="1"/>
  <c r="G77" i="3" l="1"/>
  <c r="I77" i="3" s="1"/>
  <c r="H77" i="3" l="1"/>
  <c r="C78" i="3" s="1"/>
  <c r="B78" i="3" l="1"/>
  <c r="E78" i="3"/>
  <c r="J78" i="3" s="1"/>
  <c r="D78" i="3" l="1"/>
  <c r="F78" i="3" s="1"/>
  <c r="G78" i="3" s="1"/>
  <c r="H78" i="3" s="1"/>
  <c r="C79" i="3" s="1"/>
  <c r="B79" i="3" l="1"/>
  <c r="E79" i="3"/>
  <c r="J79" i="3" s="1"/>
  <c r="I78" i="3"/>
  <c r="D79" i="3" l="1"/>
  <c r="F79" i="3" s="1"/>
  <c r="G79" i="3" l="1"/>
  <c r="I79" i="3" s="1"/>
  <c r="H79" i="3" l="1"/>
  <c r="C80" i="3" s="1"/>
  <c r="B80" i="3" l="1"/>
  <c r="E80" i="3"/>
  <c r="J80" i="3" s="1"/>
  <c r="D80" i="3" l="1"/>
  <c r="F80" i="3" s="1"/>
  <c r="G80" i="3" s="1"/>
  <c r="H80" i="3" s="1"/>
  <c r="C81" i="3" s="1"/>
  <c r="B81" i="3" l="1"/>
  <c r="E81" i="3"/>
  <c r="J81" i="3" s="1"/>
  <c r="D81" i="3"/>
  <c r="F81" i="3" s="1"/>
  <c r="G81" i="3" s="1"/>
  <c r="I80" i="3"/>
  <c r="I81" i="3" l="1"/>
  <c r="H81" i="3"/>
  <c r="C82" i="3" s="1"/>
  <c r="B82" i="3" l="1"/>
  <c r="E82" i="3"/>
  <c r="J82" i="3" s="1"/>
  <c r="D82" i="3" l="1"/>
  <c r="F82" i="3" s="1"/>
  <c r="G82" i="3" l="1"/>
  <c r="I82" i="3" s="1"/>
  <c r="H82" i="3" l="1"/>
  <c r="C83" i="3" s="1"/>
  <c r="B83" i="3" l="1"/>
  <c r="E83" i="3"/>
  <c r="J83" i="3" s="1"/>
  <c r="D83" i="3"/>
  <c r="F83" i="3" s="1"/>
  <c r="G83" i="3" l="1"/>
  <c r="H83" i="3" s="1"/>
  <c r="C84" i="3" s="1"/>
  <c r="B84" i="3" l="1"/>
  <c r="E84" i="3"/>
  <c r="J84" i="3" s="1"/>
  <c r="I83" i="3"/>
  <c r="D84" i="3" l="1"/>
  <c r="F84" i="3" s="1"/>
  <c r="G84" i="3" s="1"/>
  <c r="H84" i="3" l="1"/>
  <c r="C85" i="3" s="1"/>
  <c r="I84" i="3"/>
  <c r="B85" i="3"/>
  <c r="E85" i="3"/>
  <c r="J85" i="3" s="1"/>
  <c r="D85" i="3"/>
  <c r="F85" i="3" s="1"/>
  <c r="G85" i="3" s="1"/>
  <c r="I85" i="3" l="1"/>
  <c r="H85" i="3"/>
  <c r="C86" i="3" s="1"/>
  <c r="B86" i="3" l="1"/>
  <c r="E86" i="3"/>
  <c r="J86" i="3" s="1"/>
  <c r="D86" i="3" l="1"/>
  <c r="F86" i="3" s="1"/>
  <c r="G86" i="3" s="1"/>
  <c r="I86" i="3" l="1"/>
  <c r="H86" i="3" l="1"/>
  <c r="C87" i="3" s="1"/>
  <c r="B87" i="3" l="1"/>
  <c r="E87" i="3"/>
  <c r="J87" i="3" s="1"/>
  <c r="D87" i="3" l="1"/>
  <c r="F87" i="3" s="1"/>
  <c r="G87" i="3" l="1"/>
  <c r="I87" i="3" s="1"/>
  <c r="H87" i="3" l="1"/>
  <c r="C88" i="3" s="1"/>
  <c r="E88" i="3"/>
  <c r="J88" i="3" s="1"/>
  <c r="D88" i="3" l="1"/>
  <c r="F88" i="3" s="1"/>
  <c r="G88" i="3" s="1"/>
  <c r="I88" i="3" s="1"/>
  <c r="B88" i="3"/>
  <c r="H88" i="3" l="1"/>
  <c r="C89" i="3" s="1"/>
  <c r="B89" i="3" l="1"/>
  <c r="E89" i="3"/>
  <c r="J89" i="3" s="1"/>
  <c r="D89" i="3" l="1"/>
  <c r="F89" i="3" s="1"/>
  <c r="G89" i="3" l="1"/>
  <c r="I89" i="3" s="1"/>
  <c r="H89" i="3" l="1"/>
  <c r="C90" i="3" s="1"/>
  <c r="E90" i="3" s="1"/>
  <c r="J90" i="3" s="1"/>
  <c r="B90" i="3" l="1"/>
  <c r="D90" i="3"/>
  <c r="F90" i="3" s="1"/>
  <c r="G90" i="3" s="1"/>
  <c r="I90" i="3" l="1"/>
  <c r="H90" i="3" l="1"/>
  <c r="C91" i="3" s="1"/>
  <c r="B91" i="3" l="1"/>
  <c r="E91" i="3"/>
  <c r="J91" i="3" l="1"/>
  <c r="D91" i="3"/>
  <c r="F91" i="3" s="1"/>
  <c r="G91" i="3" l="1"/>
  <c r="I91" i="3" s="1"/>
  <c r="H91" i="3" l="1"/>
  <c r="C92" i="3" s="1"/>
  <c r="E92" i="3" s="1"/>
  <c r="J92" i="3" s="1"/>
  <c r="B92" i="3" l="1"/>
  <c r="D92" i="3"/>
  <c r="F92" i="3" s="1"/>
  <c r="G92" i="3" s="1"/>
  <c r="H92" i="3" l="1"/>
  <c r="C93" i="3" s="1"/>
  <c r="I92" i="3"/>
  <c r="B93" i="3" l="1"/>
  <c r="E93" i="3"/>
  <c r="J93" i="3" s="1"/>
  <c r="D93" i="3" l="1"/>
  <c r="F93" i="3" s="1"/>
  <c r="G93" i="3" s="1"/>
  <c r="I93" i="3" l="1"/>
  <c r="H93" i="3"/>
  <c r="C94" i="3" s="1"/>
  <c r="E94" i="3" s="1"/>
  <c r="J94" i="3" s="1"/>
  <c r="B94" i="3" l="1"/>
  <c r="D94" i="3"/>
  <c r="F94" i="3" s="1"/>
  <c r="G94" i="3" s="1"/>
  <c r="I94" i="3" l="1"/>
  <c r="H94" i="3"/>
  <c r="C95" i="3" s="1"/>
  <c r="B95" i="3" l="1"/>
  <c r="E95" i="3"/>
  <c r="J95" i="3" s="1"/>
  <c r="D95" i="3" l="1"/>
  <c r="F95" i="3" s="1"/>
  <c r="G95" i="3" s="1"/>
  <c r="H95" i="3" l="1"/>
  <c r="C96" i="3" s="1"/>
  <c r="E96" i="3" s="1"/>
  <c r="J96" i="3" s="1"/>
  <c r="I95" i="3"/>
  <c r="B96" i="3" l="1"/>
  <c r="D96" i="3"/>
  <c r="F96" i="3" s="1"/>
  <c r="G96" i="3" s="1"/>
  <c r="H96" i="3" l="1"/>
  <c r="C97" i="3" s="1"/>
  <c r="I96" i="3"/>
  <c r="B97" i="3" l="1"/>
  <c r="E97" i="3"/>
  <c r="J97" i="3" s="1"/>
  <c r="D97" i="3"/>
  <c r="F97" i="3" s="1"/>
  <c r="G97" i="3" s="1"/>
  <c r="I97" i="3" l="1"/>
  <c r="H97" i="3" l="1"/>
  <c r="C98" i="3" s="1"/>
  <c r="B98" i="3" l="1"/>
  <c r="E98" i="3"/>
  <c r="J98" i="3" s="1"/>
  <c r="D98" i="3" l="1"/>
  <c r="F98" i="3" s="1"/>
  <c r="G98" i="3" l="1"/>
  <c r="I98" i="3" s="1"/>
  <c r="H98" i="3" l="1"/>
  <c r="C99" i="3" s="1"/>
  <c r="E99" i="3" s="1"/>
  <c r="J99" i="3" s="1"/>
  <c r="D99" i="3" l="1"/>
  <c r="F99" i="3" s="1"/>
  <c r="G99" i="3" s="1"/>
  <c r="B99" i="3"/>
  <c r="H99" i="3" l="1"/>
  <c r="C100" i="3" s="1"/>
  <c r="I99" i="3"/>
  <c r="B100" i="3" l="1"/>
  <c r="E100" i="3"/>
  <c r="J100" i="3" s="1"/>
  <c r="D100" i="3" l="1"/>
  <c r="F100" i="3" s="1"/>
  <c r="G100" i="3" s="1"/>
  <c r="I100" i="3" l="1"/>
  <c r="H100" i="3" l="1"/>
  <c r="C101" i="3" s="1"/>
  <c r="B101" i="3" l="1"/>
  <c r="E101" i="3"/>
  <c r="J101" i="3" s="1"/>
  <c r="D101" i="3" l="1"/>
  <c r="F101" i="3" s="1"/>
  <c r="G101" i="3" l="1"/>
  <c r="I101" i="3" s="1"/>
  <c r="H101" i="3" l="1"/>
  <c r="C102" i="3" s="1"/>
  <c r="B102" i="3" l="1"/>
  <c r="E102" i="3"/>
  <c r="J102" i="3" s="1"/>
  <c r="D102" i="3" l="1"/>
  <c r="F102" i="3" s="1"/>
  <c r="G102" i="3" l="1"/>
  <c r="I102" i="3" s="1"/>
  <c r="H102" i="3" l="1"/>
  <c r="C103" i="3" s="1"/>
  <c r="B103" i="3" l="1"/>
  <c r="E103" i="3"/>
  <c r="J103" i="3" s="1"/>
  <c r="D103" i="3" l="1"/>
  <c r="F103" i="3" s="1"/>
  <c r="G103" i="3" s="1"/>
  <c r="H103" i="3" s="1"/>
  <c r="C104" i="3" s="1"/>
  <c r="B104" i="3" l="1"/>
  <c r="E104" i="3"/>
  <c r="J104" i="3" s="1"/>
  <c r="D104" i="3"/>
  <c r="F104" i="3" s="1"/>
  <c r="G104" i="3" s="1"/>
  <c r="I103" i="3"/>
  <c r="I104" i="3" l="1"/>
  <c r="H104" i="3"/>
  <c r="C105" i="3" s="1"/>
  <c r="B105" i="3" l="1"/>
  <c r="E105" i="3"/>
  <c r="J105" i="3" s="1"/>
  <c r="D105" i="3"/>
  <c r="F105" i="3" s="1"/>
  <c r="G105" i="3" l="1"/>
  <c r="H105" i="3" s="1"/>
  <c r="C106" i="3" s="1"/>
  <c r="B106" i="3" l="1"/>
  <c r="E106" i="3"/>
  <c r="J106" i="3" s="1"/>
  <c r="D106" i="3"/>
  <c r="F106" i="3" s="1"/>
  <c r="G106" i="3" s="1"/>
  <c r="I105" i="3"/>
  <c r="H106" i="3" l="1"/>
  <c r="C107" i="3" s="1"/>
  <c r="I106" i="3"/>
  <c r="B107" i="3"/>
  <c r="E107" i="3"/>
  <c r="J107" i="3" s="1"/>
  <c r="D107" i="3" l="1"/>
  <c r="F107" i="3" s="1"/>
  <c r="G107" i="3" s="1"/>
  <c r="I107" i="3" s="1"/>
  <c r="H107" i="3" l="1"/>
  <c r="C108" i="3" s="1"/>
  <c r="E108" i="3" s="1"/>
  <c r="J108" i="3" s="1"/>
  <c r="B108" i="3"/>
  <c r="D108" i="3" l="1"/>
  <c r="F108" i="3" s="1"/>
  <c r="G108" i="3" s="1"/>
  <c r="I108" i="3" l="1"/>
  <c r="H108" i="3" l="1"/>
  <c r="C109" i="3" s="1"/>
  <c r="B109" i="3" l="1"/>
  <c r="E109" i="3"/>
  <c r="J109" i="3" s="1"/>
  <c r="D109" i="3" l="1"/>
  <c r="F109" i="3" s="1"/>
  <c r="G109" i="3" s="1"/>
  <c r="H109" i="3" l="1"/>
  <c r="C110" i="3" s="1"/>
  <c r="E110" i="3" s="1"/>
  <c r="I109" i="3"/>
  <c r="B110" i="3"/>
  <c r="J110" i="3" l="1"/>
  <c r="D110" i="3"/>
  <c r="F110" i="3" s="1"/>
  <c r="G110" i="3" l="1"/>
  <c r="I110" i="3" s="1"/>
  <c r="H110" i="3" l="1"/>
  <c r="C111" i="3" s="1"/>
  <c r="B111" i="3" l="1"/>
  <c r="E111" i="3"/>
  <c r="J111" i="3" l="1"/>
  <c r="D111" i="3"/>
  <c r="F111" i="3" s="1"/>
  <c r="G111" i="3" l="1"/>
  <c r="I111" i="3" s="1"/>
  <c r="H111" i="3" l="1"/>
  <c r="B112" i="3"/>
  <c r="C112" i="3" l="1"/>
  <c r="E112" i="3" l="1"/>
  <c r="J112" i="3" s="1"/>
  <c r="B113" i="3"/>
  <c r="D112" i="3" l="1"/>
  <c r="F112" i="3" s="1"/>
  <c r="G112" i="3" l="1"/>
  <c r="I112" i="3" s="1"/>
  <c r="H112" i="3" l="1"/>
  <c r="C113" i="3" s="1"/>
  <c r="E113" i="3" l="1"/>
  <c r="J113" i="3" s="1"/>
  <c r="B114" i="3"/>
  <c r="D113" i="3" l="1"/>
  <c r="F113" i="3" s="1"/>
  <c r="G113" i="3" l="1"/>
  <c r="I113" i="3" s="1"/>
  <c r="B115" i="3"/>
  <c r="H113" i="3" l="1"/>
  <c r="C114" i="3" s="1"/>
  <c r="E114" i="3" l="1"/>
  <c r="J114" i="3" s="1"/>
  <c r="D114" i="3" l="1"/>
  <c r="F114" i="3" s="1"/>
  <c r="G114" i="3" s="1"/>
  <c r="H114" i="3" s="1"/>
  <c r="C115" i="3" s="1"/>
  <c r="B116" i="3"/>
  <c r="E115" i="3" l="1"/>
  <c r="J115" i="3" s="1"/>
  <c r="D115" i="3"/>
  <c r="F115" i="3" s="1"/>
  <c r="G115" i="3" s="1"/>
  <c r="I114" i="3"/>
  <c r="I115" i="3" l="1"/>
  <c r="H115" i="3"/>
  <c r="C116" i="3" s="1"/>
  <c r="E116" i="3" l="1"/>
  <c r="J116" i="3" s="1"/>
  <c r="D116" i="3"/>
  <c r="F116" i="3" s="1"/>
  <c r="G116" i="3" s="1"/>
  <c r="B117" i="3"/>
  <c r="I116" i="3" l="1"/>
  <c r="H116" i="3"/>
  <c r="C117" i="3" s="1"/>
  <c r="E117" i="3" l="1"/>
  <c r="J117" i="3" l="1"/>
  <c r="D117" i="3"/>
  <c r="F117" i="3" s="1"/>
  <c r="G117" i="3" l="1"/>
  <c r="H117" i="3" s="1"/>
  <c r="C118" i="3" s="1"/>
  <c r="B118" i="3"/>
  <c r="E118" i="3" l="1"/>
  <c r="J118" i="3" s="1"/>
  <c r="D118" i="3"/>
  <c r="F118" i="3" s="1"/>
  <c r="I117" i="3"/>
  <c r="G118" i="3" l="1"/>
  <c r="H118" i="3" s="1"/>
  <c r="C119" i="3" s="1"/>
  <c r="B119" i="3"/>
  <c r="E119" i="3" l="1"/>
  <c r="J119" i="3" s="1"/>
  <c r="I118" i="3"/>
  <c r="D119" i="3" l="1"/>
  <c r="F119" i="3" s="1"/>
  <c r="G119" i="3" s="1"/>
  <c r="H119" i="3" l="1"/>
  <c r="C120" i="3" s="1"/>
  <c r="I119" i="3"/>
  <c r="B120" i="3"/>
  <c r="E120" i="3"/>
  <c r="J120" i="3" s="1"/>
  <c r="D120" i="3"/>
  <c r="F120" i="3" s="1"/>
  <c r="G120" i="3" l="1"/>
  <c r="I120" i="3" s="1"/>
  <c r="H120" i="3" l="1"/>
  <c r="C121" i="3" s="1"/>
  <c r="E121" i="3" s="1"/>
  <c r="J121" i="3" s="1"/>
  <c r="B121" i="3"/>
  <c r="D121" i="3" l="1"/>
  <c r="F121" i="3" s="1"/>
  <c r="G121" i="3" s="1"/>
  <c r="H121" i="3" l="1"/>
  <c r="C122" i="3" s="1"/>
  <c r="I121" i="3"/>
  <c r="B122" i="3" l="1"/>
  <c r="E122" i="3"/>
  <c r="J122" i="3" l="1"/>
  <c r="D122" i="3"/>
  <c r="F122" i="3" s="1"/>
  <c r="G122" i="3" l="1"/>
  <c r="H122" i="3" s="1"/>
  <c r="C123" i="3" s="1"/>
  <c r="B123" i="3" l="1"/>
  <c r="E123" i="3"/>
  <c r="J123" i="3" s="1"/>
  <c r="I122" i="3"/>
  <c r="D123" i="3" l="1"/>
  <c r="F123" i="3" s="1"/>
  <c r="G123" i="3" s="1"/>
  <c r="I123" i="3" l="1"/>
  <c r="H123" i="3"/>
  <c r="B124" i="3"/>
  <c r="C124" i="3" l="1"/>
  <c r="E124" i="3" s="1"/>
  <c r="J124" i="3" s="1"/>
  <c r="D124" i="3" l="1"/>
  <c r="F124" i="3" s="1"/>
  <c r="G124" i="3" s="1"/>
  <c r="H124" i="3" s="1"/>
  <c r="C125" i="3" s="1"/>
  <c r="B125" i="3" l="1"/>
  <c r="E125" i="3"/>
  <c r="J125" i="3" s="1"/>
  <c r="D125" i="3"/>
  <c r="F125" i="3" s="1"/>
  <c r="I124" i="3"/>
  <c r="G125" i="3" l="1"/>
  <c r="I125" i="3" s="1"/>
  <c r="H125" i="3" l="1"/>
  <c r="C126" i="3" s="1"/>
  <c r="B126" i="3" l="1"/>
  <c r="E126" i="3"/>
  <c r="J126" i="3" l="1"/>
  <c r="D126" i="3"/>
  <c r="F126" i="3" s="1"/>
  <c r="G126" i="3" l="1"/>
  <c r="I126" i="3" s="1"/>
  <c r="B127" i="3"/>
  <c r="H126" i="3" l="1"/>
  <c r="C127" i="3" s="1"/>
  <c r="E127" i="3" l="1"/>
  <c r="J127" i="3" s="1"/>
  <c r="D127" i="3" l="1"/>
  <c r="F127" i="3" s="1"/>
  <c r="G127" i="3" l="1"/>
  <c r="I127" i="3" s="1"/>
  <c r="H127" i="3" l="1"/>
  <c r="C128" i="3" s="1"/>
  <c r="B129" i="3"/>
  <c r="B128" i="3" l="1"/>
  <c r="E128" i="3"/>
  <c r="J128" i="3" s="1"/>
  <c r="D128" i="3" l="1"/>
  <c r="F128" i="3" s="1"/>
  <c r="G128" i="3" l="1"/>
  <c r="I128" i="3" s="1"/>
  <c r="B130" i="3"/>
  <c r="H128" i="3" l="1"/>
  <c r="C129" i="3" s="1"/>
  <c r="E129" i="3" l="1"/>
  <c r="J129" i="3" s="1"/>
  <c r="D129" i="3" l="1"/>
  <c r="F129" i="3" s="1"/>
  <c r="G129" i="3" s="1"/>
  <c r="H129" i="3" s="1"/>
  <c r="C130" i="3" s="1"/>
  <c r="E130" i="3" l="1"/>
  <c r="J130" i="3" s="1"/>
  <c r="I129" i="3"/>
  <c r="D130" i="3" l="1"/>
  <c r="F130" i="3" s="1"/>
  <c r="B132" i="3"/>
  <c r="G130" i="3" l="1"/>
  <c r="H130" i="3" s="1"/>
  <c r="C131" i="3" s="1"/>
  <c r="B131" i="3" l="1"/>
  <c r="E131" i="3"/>
  <c r="J131" i="3" s="1"/>
  <c r="D131" i="3"/>
  <c r="F131" i="3" s="1"/>
  <c r="I130" i="3"/>
  <c r="G131" i="3" l="1"/>
  <c r="H131" i="3" s="1"/>
  <c r="C132" i="3" s="1"/>
  <c r="E132" i="3" l="1"/>
  <c r="J132" i="3" s="1"/>
  <c r="D132" i="3"/>
  <c r="F132" i="3" s="1"/>
  <c r="G132" i="3" s="1"/>
  <c r="I131" i="3"/>
  <c r="B133" i="3"/>
  <c r="I132" i="3" l="1"/>
  <c r="H132" i="3"/>
  <c r="C133" i="3" s="1"/>
  <c r="E133" i="3" l="1"/>
  <c r="J133" i="3" s="1"/>
  <c r="B134" i="3"/>
  <c r="D133" i="3" l="1"/>
  <c r="F133" i="3" s="1"/>
  <c r="G133" i="3" s="1"/>
  <c r="H133" i="3" s="1"/>
  <c r="C134" i="3" s="1"/>
  <c r="E134" i="3" l="1"/>
  <c r="J134" i="3" s="1"/>
  <c r="I133" i="3"/>
  <c r="D134" i="3" l="1"/>
  <c r="F134" i="3" s="1"/>
  <c r="B135" i="3"/>
  <c r="G134" i="3" l="1"/>
  <c r="H134" i="3" s="1"/>
  <c r="C135" i="3" s="1"/>
  <c r="E135" i="3" l="1"/>
  <c r="J135" i="3" s="1"/>
  <c r="D135" i="3"/>
  <c r="F135" i="3" s="1"/>
  <c r="I134" i="3"/>
  <c r="G135" i="3" l="1"/>
  <c r="H135" i="3" s="1"/>
  <c r="B136" i="3"/>
  <c r="C136" i="3" l="1"/>
  <c r="I135" i="3"/>
  <c r="E136" i="3" l="1"/>
  <c r="J136" i="3" s="1"/>
  <c r="D136" i="3" l="1"/>
  <c r="F136" i="3" s="1"/>
  <c r="G136" i="3" l="1"/>
  <c r="I136" i="3" s="1"/>
  <c r="H136" i="3" l="1"/>
  <c r="C137" i="3" s="1"/>
  <c r="B137" i="3" l="1"/>
  <c r="E137" i="3"/>
  <c r="J137" i="3" s="1"/>
  <c r="D137" i="3" l="1"/>
  <c r="F137" i="3" s="1"/>
  <c r="G137" i="3" l="1"/>
  <c r="I137" i="3" s="1"/>
  <c r="H137" i="3" l="1"/>
  <c r="C138" i="3" s="1"/>
  <c r="B138" i="3" l="1"/>
  <c r="E138" i="3"/>
  <c r="J138" i="3" s="1"/>
  <c r="D138" i="3" l="1"/>
  <c r="F138" i="3" s="1"/>
  <c r="G138" i="3" l="1"/>
  <c r="I138" i="3" s="1"/>
  <c r="H138" i="3" l="1"/>
  <c r="C139" i="3" s="1"/>
  <c r="B140" i="3"/>
  <c r="B139" i="3" l="1"/>
  <c r="E139" i="3"/>
  <c r="J139" i="3" s="1"/>
  <c r="D139" i="3"/>
  <c r="F139" i="3" s="1"/>
  <c r="G139" i="3" l="1"/>
  <c r="H139" i="3" s="1"/>
  <c r="C140" i="3" s="1"/>
  <c r="B141" i="3"/>
  <c r="E140" i="3" l="1"/>
  <c r="J140" i="3" s="1"/>
  <c r="I139" i="3"/>
  <c r="D140" i="3" l="1"/>
  <c r="F140" i="3" s="1"/>
  <c r="G140" i="3" l="1"/>
  <c r="H140" i="3" s="1"/>
  <c r="C141" i="3" s="1"/>
  <c r="B142" i="3"/>
  <c r="E141" i="3" l="1"/>
  <c r="J141" i="3" s="1"/>
  <c r="D141" i="3"/>
  <c r="F141" i="3" s="1"/>
  <c r="G141" i="3" s="1"/>
  <c r="H141" i="3" s="1"/>
  <c r="C142" i="3" s="1"/>
  <c r="I140" i="3"/>
  <c r="E142" i="3" l="1"/>
  <c r="J142" i="3" s="1"/>
  <c r="D142" i="3"/>
  <c r="F142" i="3" s="1"/>
  <c r="G142" i="3" s="1"/>
  <c r="I141" i="3"/>
  <c r="B143" i="3"/>
  <c r="I142" i="3" l="1"/>
  <c r="H142" i="3"/>
  <c r="C143" i="3" s="1"/>
  <c r="E143" i="3" l="1"/>
  <c r="J143" i="3" l="1"/>
  <c r="D143" i="3"/>
  <c r="F143" i="3" s="1"/>
  <c r="B144" i="3"/>
  <c r="G143" i="3" l="1"/>
  <c r="H143" i="3" s="1"/>
  <c r="C144" i="3" s="1"/>
  <c r="E144" i="3" l="1"/>
  <c r="J144" i="3" s="1"/>
  <c r="I143" i="3"/>
  <c r="D144" i="3" l="1"/>
  <c r="F144" i="3" s="1"/>
  <c r="G144" i="3" l="1"/>
  <c r="I144" i="3" s="1"/>
  <c r="H144" i="3" l="1"/>
  <c r="C145" i="3" s="1"/>
  <c r="B145" i="3" l="1"/>
  <c r="E145" i="3"/>
  <c r="J145" i="3" s="1"/>
  <c r="D145" i="3"/>
  <c r="F145" i="3" s="1"/>
  <c r="G145" i="3" l="1"/>
  <c r="H145" i="3" s="1"/>
  <c r="C146" i="3" s="1"/>
  <c r="B146" i="3" l="1"/>
  <c r="E146" i="3"/>
  <c r="J146" i="3" s="1"/>
  <c r="I145" i="3"/>
  <c r="D146" i="3" l="1"/>
  <c r="F146" i="3" s="1"/>
  <c r="G146" i="3" l="1"/>
  <c r="H146" i="3" s="1"/>
  <c r="C147" i="3" s="1"/>
  <c r="B147" i="3" l="1"/>
  <c r="E147" i="3"/>
  <c r="J147" i="3" s="1"/>
  <c r="I146" i="3"/>
  <c r="D147" i="3" l="1"/>
  <c r="F147" i="3" s="1"/>
  <c r="G147" i="3" l="1"/>
  <c r="H147" i="3" s="1"/>
  <c r="C148" i="3" l="1"/>
  <c r="I147" i="3"/>
  <c r="B148" i="3" l="1"/>
  <c r="E148" i="3"/>
  <c r="J148" i="3" s="1"/>
  <c r="D148" i="3" l="1"/>
  <c r="F148" i="3" s="1"/>
  <c r="G148" i="3" l="1"/>
  <c r="I148" i="3" s="1"/>
  <c r="H148" i="3" l="1"/>
  <c r="C149" i="3" s="1"/>
  <c r="B149" i="3" l="1"/>
  <c r="E149" i="3"/>
  <c r="J149" i="3" s="1"/>
  <c r="D149" i="3"/>
  <c r="F149" i="3" s="1"/>
  <c r="G149" i="3" l="1"/>
  <c r="I149" i="3" s="1"/>
  <c r="H149" i="3" l="1"/>
  <c r="C150" i="3" s="1"/>
  <c r="B150" i="3" l="1"/>
  <c r="E150" i="3"/>
  <c r="J150" i="3" s="1"/>
  <c r="D150" i="3"/>
  <c r="F150" i="3" s="1"/>
  <c r="G150" i="3" l="1"/>
  <c r="H150" i="3" s="1"/>
  <c r="C151" i="3" s="1"/>
  <c r="B151" i="3" l="1"/>
  <c r="E151" i="3"/>
  <c r="J151" i="3" s="1"/>
  <c r="I150" i="3"/>
  <c r="D151" i="3"/>
  <c r="F151" i="3" s="1"/>
  <c r="G151" i="3" s="1"/>
  <c r="H151" i="3" l="1"/>
  <c r="C152" i="3" s="1"/>
  <c r="I151" i="3"/>
  <c r="B152" i="3" l="1"/>
  <c r="E152" i="3"/>
  <c r="J152" i="3" s="1"/>
  <c r="D152" i="3" l="1"/>
  <c r="F152" i="3" s="1"/>
  <c r="G152" i="3" s="1"/>
  <c r="I152" i="3" l="1"/>
  <c r="H152" i="3" l="1"/>
  <c r="C153" i="3" s="1"/>
  <c r="B153" i="3" l="1"/>
  <c r="E153" i="3"/>
  <c r="J153" i="3" s="1"/>
  <c r="D153" i="3" l="1"/>
  <c r="F153" i="3" s="1"/>
  <c r="G153" i="3" s="1"/>
  <c r="I153" i="3" s="1"/>
  <c r="H153" i="3" l="1"/>
  <c r="C154" i="3" s="1"/>
  <c r="B154" i="3" l="1"/>
  <c r="E154" i="3"/>
  <c r="J154" i="3" s="1"/>
  <c r="D154" i="3" l="1"/>
  <c r="F154" i="3" s="1"/>
  <c r="G154" i="3" s="1"/>
  <c r="I154" i="3" l="1"/>
  <c r="H154" i="3" l="1"/>
  <c r="C155" i="3" s="1"/>
  <c r="E155" i="3" s="1"/>
  <c r="J155" i="3" l="1"/>
  <c r="D155" i="3"/>
  <c r="F155" i="3" s="1"/>
  <c r="B155" i="3"/>
  <c r="G155" i="3" l="1"/>
  <c r="H155" i="3" s="1"/>
  <c r="C156" i="3" s="1"/>
  <c r="B156" i="3" l="1"/>
  <c r="E156" i="3"/>
  <c r="J156" i="3" s="1"/>
  <c r="I155" i="3"/>
  <c r="D156" i="3"/>
  <c r="F156" i="3" s="1"/>
  <c r="G156" i="3" s="1"/>
  <c r="I156" i="3" l="1"/>
  <c r="H156" i="3" l="1"/>
  <c r="C157" i="3" s="1"/>
  <c r="B157" i="3" l="1"/>
  <c r="E157" i="3"/>
  <c r="J157" i="3" s="1"/>
  <c r="D157" i="3" l="1"/>
  <c r="F157" i="3" s="1"/>
  <c r="G157" i="3" s="1"/>
  <c r="I157" i="3" l="1"/>
  <c r="H157" i="3"/>
  <c r="C158" i="3" s="1"/>
  <c r="B158" i="3" l="1"/>
  <c r="E158" i="3"/>
  <c r="J158" i="3" s="1"/>
  <c r="D158" i="3"/>
  <c r="F158" i="3" s="1"/>
  <c r="G158" i="3" l="1"/>
  <c r="I158" i="3" s="1"/>
  <c r="H158" i="3" l="1"/>
  <c r="C159" i="3" s="1"/>
  <c r="E159" i="3" s="1"/>
  <c r="J159" i="3" s="1"/>
  <c r="B159" i="3" l="1"/>
  <c r="D159" i="3"/>
  <c r="F159" i="3" s="1"/>
  <c r="G159" i="3" s="1"/>
  <c r="H159" i="3" l="1"/>
  <c r="I159" i="3"/>
  <c r="C160" i="3" l="1"/>
  <c r="B160" i="3" l="1"/>
  <c r="E160" i="3"/>
  <c r="J160" i="3" s="1"/>
  <c r="D160" i="3" l="1"/>
  <c r="F160" i="3" s="1"/>
  <c r="G160" i="3" l="1"/>
  <c r="I160" i="3" s="1"/>
  <c r="H160" i="3" l="1"/>
  <c r="C161" i="3" s="1"/>
  <c r="E161" i="3" s="1"/>
  <c r="J161" i="3" l="1"/>
  <c r="D161" i="3"/>
  <c r="F161" i="3" s="1"/>
  <c r="B161" i="3"/>
  <c r="G161" i="3" l="1"/>
  <c r="I161" i="3" s="1"/>
  <c r="H161" i="3" l="1"/>
  <c r="C162" i="3" s="1"/>
  <c r="B162" i="3" l="1"/>
  <c r="E162" i="3"/>
  <c r="J162" i="3" s="1"/>
  <c r="D162" i="3" l="1"/>
  <c r="F162" i="3" s="1"/>
  <c r="B163" i="3"/>
  <c r="G162" i="3" l="1"/>
  <c r="H162" i="3" s="1"/>
  <c r="C163" i="3" s="1"/>
  <c r="E163" i="3" l="1"/>
  <c r="J163" i="3" s="1"/>
  <c r="D163" i="3"/>
  <c r="F163" i="3" s="1"/>
  <c r="G163" i="3" s="1"/>
  <c r="I162" i="3"/>
  <c r="I163" i="3" l="1"/>
  <c r="H163" i="3"/>
  <c r="C164" i="3" s="1"/>
  <c r="B164" i="3"/>
  <c r="E164" i="3" l="1"/>
  <c r="J164" i="3" l="1"/>
  <c r="D164" i="3"/>
  <c r="F164" i="3" s="1"/>
  <c r="G164" i="3" l="1"/>
  <c r="I164" i="3" s="1"/>
  <c r="H164" i="3" l="1"/>
  <c r="C165" i="3" s="1"/>
  <c r="B165" i="3" l="1"/>
  <c r="E165" i="3"/>
  <c r="J165" i="3" s="1"/>
  <c r="D165" i="3"/>
  <c r="F165" i="3" s="1"/>
  <c r="G165" i="3" l="1"/>
  <c r="H165" i="3" s="1"/>
  <c r="C166" i="3" s="1"/>
  <c r="B166" i="3" l="1"/>
  <c r="E166" i="3"/>
  <c r="J166" i="3" s="1"/>
  <c r="D166" i="3"/>
  <c r="F166" i="3" s="1"/>
  <c r="G166" i="3" s="1"/>
  <c r="I165" i="3"/>
  <c r="I166" i="3" l="1"/>
  <c r="H166" i="3"/>
  <c r="C167" i="3" s="1"/>
  <c r="B167" i="3" l="1"/>
  <c r="E167" i="3"/>
  <c r="J167" i="3" s="1"/>
  <c r="D167" i="3" l="1"/>
  <c r="F167" i="3" s="1"/>
  <c r="G167" i="3" l="1"/>
  <c r="I167" i="3" s="1"/>
  <c r="H167" i="3" l="1"/>
  <c r="C168" i="3" s="1"/>
  <c r="B168" i="3" l="1"/>
  <c r="E168" i="3"/>
  <c r="J168" i="3" s="1"/>
  <c r="D168" i="3" l="1"/>
  <c r="F168" i="3" s="1"/>
  <c r="B169" i="3"/>
  <c r="G168" i="3" l="1"/>
  <c r="I168" i="3" s="1"/>
  <c r="H168" i="3" l="1"/>
  <c r="C169" i="3" s="1"/>
  <c r="E169" i="3" l="1"/>
  <c r="J169" i="3" s="1"/>
  <c r="B170" i="3"/>
  <c r="D169" i="3" l="1"/>
  <c r="F169" i="3" s="1"/>
  <c r="G169" i="3" s="1"/>
  <c r="I169" i="3" s="1"/>
  <c r="H169" i="3" l="1"/>
  <c r="C170" i="3" s="1"/>
  <c r="B171" i="3"/>
  <c r="E170" i="3" l="1"/>
  <c r="J170" i="3" s="1"/>
  <c r="D170" i="3" l="1"/>
  <c r="F170" i="3" s="1"/>
  <c r="G170" i="3" l="1"/>
  <c r="I170" i="3" s="1"/>
  <c r="B172" i="3"/>
  <c r="H170" i="3" l="1"/>
  <c r="C171" i="3" s="1"/>
  <c r="E171" i="3" l="1"/>
  <c r="J171" i="3" s="1"/>
  <c r="D171" i="3"/>
  <c r="F171" i="3" s="1"/>
  <c r="G171" i="3" l="1"/>
  <c r="H171" i="3" s="1"/>
  <c r="C172" i="3" l="1"/>
  <c r="I171" i="3"/>
  <c r="E172" i="3" l="1"/>
  <c r="J172" i="3" s="1"/>
  <c r="D172" i="3" l="1"/>
  <c r="F172" i="3" s="1"/>
  <c r="G172" i="3" s="1"/>
  <c r="H172" i="3" s="1"/>
  <c r="C173" i="3" s="1"/>
  <c r="B173" i="3" l="1"/>
  <c r="E173" i="3"/>
  <c r="J173" i="3" s="1"/>
  <c r="I172" i="3"/>
  <c r="D173" i="3" l="1"/>
  <c r="F173" i="3" s="1"/>
  <c r="G173" i="3" s="1"/>
  <c r="I173" i="3" s="1"/>
  <c r="H173" i="3" l="1"/>
  <c r="C174" i="3" s="1"/>
  <c r="B174" i="3" l="1"/>
  <c r="E174" i="3"/>
  <c r="J174" i="3" s="1"/>
  <c r="D174" i="3" l="1"/>
  <c r="F174" i="3" s="1"/>
  <c r="G174" i="3" l="1"/>
  <c r="I174" i="3" s="1"/>
  <c r="H174" i="3" l="1"/>
  <c r="C175" i="3" s="1"/>
  <c r="B175" i="3" l="1"/>
  <c r="E175" i="3"/>
  <c r="J175" i="3" s="1"/>
  <c r="D175" i="3" l="1"/>
  <c r="F175" i="3" s="1"/>
  <c r="G175" i="3" l="1"/>
  <c r="I175" i="3" s="1"/>
  <c r="H175" i="3" l="1"/>
  <c r="C176" i="3" s="1"/>
  <c r="B179" i="3"/>
  <c r="B176" i="3" l="1"/>
  <c r="E176" i="3"/>
  <c r="J176" i="3" s="1"/>
  <c r="D176" i="3" l="1"/>
  <c r="F176" i="3" s="1"/>
  <c r="G176" i="3" s="1"/>
  <c r="H176" i="3" s="1"/>
  <c r="C177" i="3" s="1"/>
  <c r="B177" i="3" l="1"/>
  <c r="E177" i="3"/>
  <c r="J177" i="3" s="1"/>
  <c r="I176" i="3"/>
  <c r="B180" i="3"/>
  <c r="D177" i="3" l="1"/>
  <c r="F177" i="3" s="1"/>
  <c r="G177" i="3" l="1"/>
  <c r="I177" i="3" s="1"/>
  <c r="H177" i="3" l="1"/>
  <c r="C178" i="3" s="1"/>
  <c r="B181" i="3"/>
  <c r="B178" i="3" l="1"/>
  <c r="E178" i="3"/>
  <c r="J178" i="3" s="1"/>
  <c r="D178" i="3"/>
  <c r="F178" i="3" s="1"/>
  <c r="G178" i="3" l="1"/>
  <c r="H178" i="3" s="1"/>
  <c r="C179" i="3" s="1"/>
  <c r="E179" i="3" l="1"/>
  <c r="J179" i="3" s="1"/>
  <c r="I178" i="3"/>
  <c r="D179" i="3" l="1"/>
  <c r="F179" i="3" s="1"/>
  <c r="G179" i="3" s="1"/>
  <c r="H179" i="3" s="1"/>
  <c r="C180" i="3" s="1"/>
  <c r="B182" i="3"/>
  <c r="I179" i="3" l="1"/>
  <c r="E180" i="3"/>
  <c r="J180" i="3" s="1"/>
  <c r="D180" i="3" l="1"/>
  <c r="F180" i="3" s="1"/>
  <c r="G180" i="3" l="1"/>
  <c r="I180" i="3" s="1"/>
  <c r="H180" i="3" l="1"/>
  <c r="C181" i="3" s="1"/>
  <c r="B183" i="3"/>
  <c r="E181" i="3" l="1"/>
  <c r="J181" i="3" s="1"/>
  <c r="D181" i="3"/>
  <c r="F181" i="3" s="1"/>
  <c r="G181" i="3" l="1"/>
  <c r="I181" i="3" s="1"/>
  <c r="H181" i="3" l="1"/>
  <c r="C182" i="3" s="1"/>
  <c r="E182" i="3" l="1"/>
  <c r="J182" i="3" s="1"/>
  <c r="D182" i="3" l="1"/>
  <c r="F182" i="3" s="1"/>
  <c r="B184" i="3"/>
  <c r="G182" i="3" l="1"/>
  <c r="I182" i="3" s="1"/>
  <c r="H182" i="3" l="1"/>
  <c r="C183" i="3" s="1"/>
  <c r="E183" i="3" l="1"/>
  <c r="J183" i="3" s="1"/>
  <c r="D183" i="3" l="1"/>
  <c r="F183" i="3" s="1"/>
  <c r="B185" i="3"/>
  <c r="G183" i="3" l="1"/>
  <c r="H183" i="3" s="1"/>
  <c r="C184" i="3" l="1"/>
  <c r="I183" i="3"/>
  <c r="B186" i="3"/>
  <c r="E184" i="3" l="1"/>
  <c r="J184" i="3" s="1"/>
  <c r="D184" i="3" l="1"/>
  <c r="F184" i="3" s="1"/>
  <c r="G184" i="3" l="1"/>
  <c r="I184" i="3" s="1"/>
  <c r="B187" i="3"/>
  <c r="H184" i="3" l="1"/>
  <c r="C185" i="3" s="1"/>
  <c r="E185" i="3" l="1"/>
  <c r="J185" i="3" s="1"/>
  <c r="D185" i="3"/>
  <c r="F185" i="3" s="1"/>
  <c r="B188" i="3"/>
  <c r="G185" i="3" l="1"/>
  <c r="H185" i="3" s="1"/>
  <c r="C186" i="3" s="1"/>
  <c r="E186" i="3" l="1"/>
  <c r="J186" i="3" s="1"/>
  <c r="I185" i="3"/>
  <c r="B189" i="3"/>
  <c r="D186" i="3" l="1"/>
  <c r="F186" i="3" s="1"/>
  <c r="G186" i="3" l="1"/>
  <c r="H186" i="3" s="1"/>
  <c r="C187" i="3" s="1"/>
  <c r="E187" i="3" l="1"/>
  <c r="J187" i="3" s="1"/>
  <c r="I186" i="3"/>
  <c r="D187" i="3" l="1"/>
  <c r="F187" i="3" s="1"/>
  <c r="B190" i="3"/>
  <c r="G187" i="3" l="1"/>
  <c r="I187" i="3" s="1"/>
  <c r="H187" i="3" l="1"/>
  <c r="C188" i="3" s="1"/>
  <c r="B191" i="3"/>
  <c r="E188" i="3" l="1"/>
  <c r="J188" i="3" s="1"/>
  <c r="D188" i="3" l="1"/>
  <c r="F188" i="3" s="1"/>
  <c r="G188" i="3" s="1"/>
  <c r="I188" i="3" s="1"/>
  <c r="B192" i="3"/>
  <c r="H188" i="3" l="1"/>
  <c r="C189" i="3" s="1"/>
  <c r="E189" i="3" l="1"/>
  <c r="J189" i="3" s="1"/>
  <c r="D189" i="3"/>
  <c r="F189" i="3" s="1"/>
  <c r="B193" i="3"/>
  <c r="G189" i="3" l="1"/>
  <c r="I189" i="3" s="1"/>
  <c r="H189" i="3" l="1"/>
  <c r="C190" i="3" s="1"/>
  <c r="E190" i="3" l="1"/>
  <c r="J190" i="3" s="1"/>
  <c r="D190" i="3" l="1"/>
  <c r="F190" i="3" s="1"/>
  <c r="B194" i="3"/>
  <c r="G190" i="3" l="1"/>
  <c r="I190" i="3" s="1"/>
  <c r="H190" i="3" l="1"/>
  <c r="C191" i="3" s="1"/>
  <c r="B195" i="3"/>
  <c r="E191" i="3" l="1"/>
  <c r="J191" i="3" s="1"/>
  <c r="D191" i="3" l="1"/>
  <c r="F191" i="3" s="1"/>
  <c r="G191" i="3" l="1"/>
  <c r="I191" i="3" s="1"/>
  <c r="B196" i="3"/>
  <c r="H191" i="3" l="1"/>
  <c r="C192" i="3" s="1"/>
  <c r="E192" i="3" l="1"/>
  <c r="J192" i="3" s="1"/>
  <c r="D192" i="3" l="1"/>
  <c r="F192" i="3" s="1"/>
  <c r="G192" i="3" l="1"/>
  <c r="I192" i="3" s="1"/>
  <c r="B197" i="3"/>
  <c r="H192" i="3" l="1"/>
  <c r="C193" i="3" s="1"/>
  <c r="E193" i="3" l="1"/>
  <c r="J193" i="3" s="1"/>
  <c r="D193" i="3" l="1"/>
  <c r="F193" i="3" s="1"/>
  <c r="G193" i="3" l="1"/>
  <c r="I193" i="3" s="1"/>
  <c r="B198" i="3"/>
  <c r="H193" i="3" l="1"/>
  <c r="C194" i="3" s="1"/>
  <c r="E194" i="3" l="1"/>
  <c r="J194" i="3" s="1"/>
  <c r="D194" i="3"/>
  <c r="F194" i="3" s="1"/>
  <c r="G194" i="3" l="1"/>
  <c r="I194" i="3" s="1"/>
  <c r="H194" i="3" l="1"/>
  <c r="C195" i="3" s="1"/>
  <c r="E195" i="3" l="1"/>
  <c r="J195" i="3" s="1"/>
  <c r="D195" i="3"/>
  <c r="F195" i="3" s="1"/>
  <c r="G195" i="3" l="1"/>
  <c r="H195" i="3" s="1"/>
  <c r="C196" i="3" l="1"/>
  <c r="I195" i="3"/>
  <c r="E196" i="3" l="1"/>
  <c r="J196" i="3" s="1"/>
  <c r="D196" i="3" l="1"/>
  <c r="F196" i="3" s="1"/>
  <c r="G196" i="3" l="1"/>
  <c r="H196" i="3" s="1"/>
  <c r="C197" i="3" s="1"/>
  <c r="E197" i="3" l="1"/>
  <c r="J197" i="3" s="1"/>
  <c r="I196" i="3"/>
  <c r="D197" i="3" l="1"/>
  <c r="F197" i="3" s="1"/>
  <c r="G197" i="3" s="1"/>
  <c r="H197" i="3" s="1"/>
  <c r="C198" i="3" s="1"/>
  <c r="I197" i="3" l="1"/>
  <c r="E198" i="3"/>
  <c r="J198" i="3" s="1"/>
  <c r="D198" i="3" l="1"/>
  <c r="F198" i="3" s="1"/>
  <c r="G198" i="3" s="1"/>
  <c r="I198" i="3" s="1"/>
  <c r="H198" i="3" l="1"/>
  <c r="C199" i="3" s="1"/>
  <c r="B199" i="3" l="1"/>
  <c r="E199" i="3"/>
  <c r="J199" i="3" s="1"/>
  <c r="D199" i="3" l="1"/>
  <c r="F199" i="3" s="1"/>
  <c r="G199" i="3" l="1"/>
  <c r="I199" i="3" s="1"/>
  <c r="H199" i="3" l="1"/>
  <c r="C200" i="3" s="1"/>
  <c r="B200" i="3" l="1"/>
  <c r="E200" i="3"/>
  <c r="J200" i="3" s="1"/>
  <c r="D200" i="3"/>
  <c r="F200" i="3" s="1"/>
  <c r="G200" i="3" l="1"/>
  <c r="H200" i="3" s="1"/>
  <c r="C201" i="3" s="1"/>
  <c r="B201" i="3" l="1"/>
  <c r="E201" i="3"/>
  <c r="J201" i="3" s="1"/>
  <c r="I200" i="3"/>
  <c r="D201" i="3" l="1"/>
  <c r="F201" i="3" s="1"/>
  <c r="G201" i="3" l="1"/>
  <c r="I201" i="3" s="1"/>
  <c r="H201" i="3" l="1"/>
  <c r="C202" i="3" s="1"/>
  <c r="B202" i="3" l="1"/>
  <c r="E202" i="3"/>
  <c r="J202" i="3" s="1"/>
  <c r="D202" i="3" l="1"/>
  <c r="F202" i="3" s="1"/>
  <c r="G202" i="3" l="1"/>
  <c r="I202" i="3" s="1"/>
  <c r="H202" i="3" l="1"/>
  <c r="C203" i="3" s="1"/>
  <c r="B203" i="3" l="1"/>
  <c r="E203" i="3"/>
  <c r="J203" i="3" s="1"/>
  <c r="D203" i="3" l="1"/>
  <c r="F203" i="3" s="1"/>
  <c r="G203" i="3" s="1"/>
  <c r="H203" i="3" s="1"/>
  <c r="C204" i="3" s="1"/>
  <c r="B204" i="3" l="1"/>
  <c r="E204" i="3"/>
  <c r="J204" i="3" s="1"/>
  <c r="I203" i="3"/>
  <c r="D204" i="3" l="1"/>
  <c r="F204" i="3" s="1"/>
  <c r="G204" i="3" l="1"/>
  <c r="H204" i="3" s="1"/>
  <c r="C205" i="3" s="1"/>
  <c r="B205" i="3" l="1"/>
  <c r="E205" i="3"/>
  <c r="J205" i="3" s="1"/>
  <c r="D205" i="3"/>
  <c r="F205" i="3" s="1"/>
  <c r="G205" i="3" s="1"/>
  <c r="I204" i="3"/>
  <c r="I205" i="3" l="1"/>
  <c r="H205" i="3"/>
  <c r="C206" i="3" s="1"/>
  <c r="B206" i="3" l="1"/>
  <c r="E206" i="3"/>
  <c r="J206" i="3" s="1"/>
  <c r="D206" i="3"/>
  <c r="F206" i="3" s="1"/>
  <c r="G206" i="3" l="1"/>
  <c r="I206" i="3" s="1"/>
  <c r="H206" i="3" l="1"/>
  <c r="C207" i="3" s="1"/>
  <c r="B207" i="3" l="1"/>
  <c r="E207" i="3"/>
  <c r="J207" i="3" s="1"/>
  <c r="D207" i="3"/>
  <c r="F207" i="3" s="1"/>
  <c r="B211" i="3"/>
  <c r="G207" i="3" l="1"/>
  <c r="H207" i="3" s="1"/>
  <c r="C208" i="3" l="1"/>
  <c r="I207" i="3"/>
  <c r="B208" i="3" l="1"/>
  <c r="E208" i="3"/>
  <c r="J208" i="3" s="1"/>
  <c r="D208" i="3"/>
  <c r="F208" i="3" s="1"/>
  <c r="G208" i="3" l="1"/>
  <c r="H208" i="3" s="1"/>
  <c r="C209" i="3" s="1"/>
  <c r="B209" i="3" l="1"/>
  <c r="E209" i="3"/>
  <c r="J209" i="3" s="1"/>
  <c r="I208" i="3"/>
  <c r="D209" i="3" l="1"/>
  <c r="F209" i="3" s="1"/>
  <c r="G209" i="3" l="1"/>
  <c r="I209" i="3" s="1"/>
  <c r="H209" i="3" l="1"/>
  <c r="C210" i="3" s="1"/>
  <c r="B210" i="3" l="1"/>
  <c r="E210" i="3"/>
  <c r="J210" i="3" s="1"/>
  <c r="D210" i="3" l="1"/>
  <c r="F210" i="3" s="1"/>
  <c r="G210" i="3" l="1"/>
  <c r="I210" i="3" s="1"/>
  <c r="H210" i="3" l="1"/>
  <c r="C211" i="3" s="1"/>
  <c r="E211" i="3" l="1"/>
  <c r="J211" i="3" s="1"/>
  <c r="D211" i="3"/>
  <c r="F211" i="3" s="1"/>
  <c r="G211" i="3" l="1"/>
  <c r="I211" i="3" s="1"/>
  <c r="H211" i="3" l="1"/>
  <c r="C212" i="3" s="1"/>
  <c r="B212" i="3" l="1"/>
  <c r="E212" i="3"/>
  <c r="J212" i="3" s="1"/>
  <c r="D212" i="3" l="1"/>
  <c r="F212" i="3" s="1"/>
  <c r="G212" i="3" s="1"/>
  <c r="H212" i="3" s="1"/>
  <c r="C213" i="3" s="1"/>
  <c r="B213" i="3" l="1"/>
  <c r="E213" i="3"/>
  <c r="J213" i="3" s="1"/>
  <c r="I212" i="3"/>
  <c r="D213" i="3" l="1"/>
  <c r="F213" i="3" s="1"/>
  <c r="G213" i="3" s="1"/>
  <c r="H213" i="3" s="1"/>
  <c r="C214" i="3" s="1"/>
  <c r="I213" i="3" l="1"/>
  <c r="B214" i="3"/>
  <c r="E214" i="3"/>
  <c r="J214" i="3" s="1"/>
  <c r="D214" i="3"/>
  <c r="F214" i="3" s="1"/>
  <c r="G214" i="3" s="1"/>
  <c r="H214" i="3" l="1"/>
  <c r="C215" i="3" s="1"/>
  <c r="I214" i="3"/>
  <c r="B218" i="3"/>
  <c r="B215" i="3" l="1"/>
  <c r="E215" i="3"/>
  <c r="J215" i="3" s="1"/>
  <c r="D215" i="3"/>
  <c r="F215" i="3" s="1"/>
  <c r="G215" i="3" l="1"/>
  <c r="I215" i="3" s="1"/>
  <c r="H215" i="3" l="1"/>
  <c r="C216" i="3" s="1"/>
  <c r="B216" i="3" l="1"/>
  <c r="E216" i="3"/>
  <c r="J216" i="3" s="1"/>
  <c r="D216" i="3"/>
  <c r="F216" i="3" s="1"/>
  <c r="G216" i="3" l="1"/>
  <c r="H216" i="3" s="1"/>
  <c r="C217" i="3" s="1"/>
  <c r="B217" i="3" l="1"/>
  <c r="E217" i="3"/>
  <c r="J217" i="3" s="1"/>
  <c r="D217" i="3"/>
  <c r="F217" i="3" s="1"/>
  <c r="G217" i="3" s="1"/>
  <c r="I216" i="3"/>
  <c r="H217" i="3" l="1"/>
  <c r="C218" i="3" s="1"/>
  <c r="I217" i="3"/>
  <c r="E218" i="3" l="1"/>
  <c r="J218" i="3" s="1"/>
  <c r="D218" i="3" l="1"/>
  <c r="F218" i="3" s="1"/>
  <c r="G218" i="3" l="1"/>
  <c r="I218" i="3" s="1"/>
  <c r="H218" i="3" l="1"/>
  <c r="C219" i="3" s="1"/>
  <c r="B219" i="3" l="1"/>
  <c r="E219" i="3"/>
  <c r="J219" i="3" s="1"/>
  <c r="D219" i="3" l="1"/>
  <c r="F219" i="3" s="1"/>
  <c r="G219" i="3" l="1"/>
  <c r="I219" i="3" s="1"/>
  <c r="H219" i="3" l="1"/>
  <c r="C220" i="3" l="1"/>
  <c r="B220" i="3" l="1"/>
  <c r="E220" i="3"/>
  <c r="J220" i="3" s="1"/>
  <c r="D220" i="3" l="1"/>
  <c r="F220" i="3" s="1"/>
  <c r="G220" i="3" l="1"/>
  <c r="I220" i="3" s="1"/>
  <c r="H220" i="3" l="1"/>
  <c r="C221" i="3" s="1"/>
  <c r="B221" i="3" l="1"/>
  <c r="E221" i="3"/>
  <c r="J221" i="3" s="1"/>
  <c r="D221" i="3" l="1"/>
  <c r="F221" i="3" s="1"/>
  <c r="G221" i="3" l="1"/>
  <c r="I221" i="3" s="1"/>
  <c r="H221" i="3" l="1"/>
  <c r="C222" i="3" s="1"/>
  <c r="B222" i="3" l="1"/>
  <c r="E222" i="3"/>
  <c r="J222" i="3" s="1"/>
  <c r="D222" i="3" l="1"/>
  <c r="F222" i="3" s="1"/>
  <c r="G222" i="3" s="1"/>
  <c r="I222" i="3" s="1"/>
  <c r="B227" i="3"/>
  <c r="H222" i="3" l="1"/>
  <c r="C223" i="3" s="1"/>
  <c r="B223" i="3" l="1"/>
  <c r="E223" i="3"/>
  <c r="J223" i="3" s="1"/>
  <c r="D223" i="3"/>
  <c r="F223" i="3" s="1"/>
  <c r="G223" i="3" l="1"/>
  <c r="H223" i="3" s="1"/>
  <c r="C224" i="3" s="1"/>
  <c r="B224" i="3" l="1"/>
  <c r="E224" i="3"/>
  <c r="J224" i="3" s="1"/>
  <c r="I223" i="3"/>
  <c r="B228" i="3"/>
  <c r="D224" i="3" l="1"/>
  <c r="F224" i="3" s="1"/>
  <c r="G224" i="3" s="1"/>
  <c r="I224" i="3" s="1"/>
  <c r="H224" i="3" l="1"/>
  <c r="C225" i="3" s="1"/>
  <c r="E225" i="3" s="1"/>
  <c r="B225" i="3"/>
  <c r="B229" i="3"/>
  <c r="J225" i="3" l="1"/>
  <c r="D225" i="3"/>
  <c r="F225" i="3" s="1"/>
  <c r="G225" i="3" s="1"/>
  <c r="I225" i="3" s="1"/>
  <c r="H225" i="3" l="1"/>
  <c r="C226" i="3" s="1"/>
  <c r="B231" i="3"/>
  <c r="B226" i="3" l="1"/>
  <c r="E226" i="3"/>
  <c r="J226" i="3" s="1"/>
  <c r="D226" i="3"/>
  <c r="F226" i="3" s="1"/>
  <c r="G226" i="3" l="1"/>
  <c r="H226" i="3" s="1"/>
  <c r="C227" i="3" s="1"/>
  <c r="B230" i="3"/>
  <c r="E227" i="3" l="1"/>
  <c r="J227" i="3" s="1"/>
  <c r="D227" i="3"/>
  <c r="F227" i="3" s="1"/>
  <c r="G227" i="3" s="1"/>
  <c r="I226" i="3"/>
  <c r="H227" i="3" l="1"/>
  <c r="C228" i="3" s="1"/>
  <c r="I227" i="3"/>
  <c r="E228" i="3" l="1"/>
  <c r="J228" i="3" s="1"/>
  <c r="B232" i="3"/>
  <c r="D228" i="3" l="1"/>
  <c r="F228" i="3" s="1"/>
  <c r="G228" i="3" l="1"/>
  <c r="I228" i="3" s="1"/>
  <c r="H228" i="3" l="1"/>
  <c r="C229" i="3" s="1"/>
  <c r="E229" i="3" l="1"/>
  <c r="J229" i="3" s="1"/>
  <c r="B233" i="3"/>
  <c r="D229" i="3" l="1"/>
  <c r="F229" i="3" s="1"/>
  <c r="G229" i="3" l="1"/>
  <c r="I229" i="3" s="1"/>
  <c r="B236" i="3"/>
  <c r="H229" i="3" l="1"/>
  <c r="C230" i="3" s="1"/>
  <c r="E230" i="3" l="1"/>
  <c r="J230" i="3" s="1"/>
  <c r="D230" i="3"/>
  <c r="F230" i="3" s="1"/>
  <c r="B234" i="3"/>
  <c r="B237" i="3"/>
  <c r="G230" i="3" l="1"/>
  <c r="H230" i="3" s="1"/>
  <c r="C231" i="3" s="1"/>
  <c r="E231" i="3" l="1"/>
  <c r="J231" i="3" s="1"/>
  <c r="I230" i="3"/>
  <c r="B238" i="3"/>
  <c r="D231" i="3" l="1"/>
  <c r="F231" i="3" s="1"/>
  <c r="B235" i="3"/>
  <c r="G231" i="3" l="1"/>
  <c r="H231" i="3" s="1"/>
  <c r="C232" i="3" l="1"/>
  <c r="I231" i="3"/>
  <c r="E232" i="3" l="1"/>
  <c r="J232" i="3" s="1"/>
  <c r="D232" i="3" l="1"/>
  <c r="F232" i="3" s="1"/>
  <c r="G232" i="3" s="1"/>
  <c r="H232" i="3" s="1"/>
  <c r="C233" i="3" s="1"/>
  <c r="E233" i="3" l="1"/>
  <c r="J233" i="3" s="1"/>
  <c r="D233" i="3"/>
  <c r="F233" i="3" s="1"/>
  <c r="I232" i="3"/>
  <c r="G233" i="3" l="1"/>
  <c r="H233" i="3" s="1"/>
  <c r="C234" i="3" s="1"/>
  <c r="E234" i="3" l="1"/>
  <c r="J234" i="3" s="1"/>
  <c r="I233" i="3"/>
  <c r="D234" i="3" l="1"/>
  <c r="F234" i="3" s="1"/>
  <c r="G234" i="3" l="1"/>
  <c r="H234" i="3" s="1"/>
  <c r="C235" i="3" s="1"/>
  <c r="E235" i="3" l="1"/>
  <c r="J235" i="3" s="1"/>
  <c r="D235" i="3"/>
  <c r="F235" i="3" s="1"/>
  <c r="G235" i="3" s="1"/>
  <c r="I234" i="3"/>
  <c r="I235" i="3" l="1"/>
  <c r="H235" i="3"/>
  <c r="C236" i="3" s="1"/>
  <c r="E236" i="3" l="1"/>
  <c r="J236" i="3" s="1"/>
  <c r="B239" i="3"/>
  <c r="D236" i="3" l="1"/>
  <c r="F236" i="3" s="1"/>
  <c r="G236" i="3" l="1"/>
  <c r="I236" i="3" s="1"/>
  <c r="H236" i="3" l="1"/>
  <c r="C237" i="3" s="1"/>
  <c r="B240" i="3"/>
  <c r="E237" i="3" l="1"/>
  <c r="J237" i="3" s="1"/>
  <c r="D237" i="3" l="1"/>
  <c r="F237" i="3" s="1"/>
  <c r="B241" i="3"/>
  <c r="G237" i="3" l="1"/>
  <c r="I237" i="3" s="1"/>
  <c r="H237" i="3" l="1"/>
  <c r="C238" i="3" s="1"/>
  <c r="E238" i="3" l="1"/>
  <c r="J238" i="3" s="1"/>
  <c r="D238" i="3"/>
  <c r="F238" i="3" s="1"/>
  <c r="G238" i="3" s="1"/>
  <c r="H238" i="3" l="1"/>
  <c r="C239" i="3" s="1"/>
  <c r="I238" i="3"/>
  <c r="B242" i="3"/>
  <c r="E239" i="3" l="1"/>
  <c r="J239" i="3" s="1"/>
  <c r="D239" i="3" l="1"/>
  <c r="F239" i="3" s="1"/>
  <c r="B243" i="3"/>
  <c r="G239" i="3" l="1"/>
  <c r="I239" i="3" s="1"/>
  <c r="H239" i="3" l="1"/>
  <c r="C240" i="3" s="1"/>
  <c r="E240" i="3" l="1"/>
  <c r="J240" i="3" s="1"/>
  <c r="D240" i="3" l="1"/>
  <c r="F240" i="3" s="1"/>
  <c r="G240" i="3" s="1"/>
  <c r="H240" i="3" s="1"/>
  <c r="C241" i="3" s="1"/>
  <c r="E241" i="3" l="1"/>
  <c r="J241" i="3" s="1"/>
  <c r="I240" i="3"/>
  <c r="B244" i="3"/>
  <c r="D241" i="3" l="1"/>
  <c r="F241" i="3" s="1"/>
  <c r="G241" i="3" s="1"/>
  <c r="I241" i="3" l="1"/>
  <c r="H241" i="3"/>
  <c r="C242" i="3" s="1"/>
  <c r="E242" i="3"/>
  <c r="J242" i="3" s="1"/>
  <c r="D242" i="3" l="1"/>
  <c r="F242" i="3" s="1"/>
  <c r="G242" i="3" s="1"/>
  <c r="H242" i="3" s="1"/>
  <c r="C243" i="3" s="1"/>
  <c r="E243" i="3" l="1"/>
  <c r="J243" i="3" s="1"/>
  <c r="I242" i="3"/>
  <c r="B245" i="3"/>
  <c r="D243" i="3" l="1"/>
  <c r="F243" i="3" s="1"/>
  <c r="G243" i="3" l="1"/>
  <c r="H243" i="3" s="1"/>
  <c r="C244" i="3" l="1"/>
  <c r="I243" i="3"/>
  <c r="E244" i="3" l="1"/>
  <c r="J244" i="3" s="1"/>
  <c r="B246" i="3"/>
  <c r="D244" i="3" l="1"/>
  <c r="F244" i="3" s="1"/>
  <c r="G244" i="3" s="1"/>
  <c r="I244" i="3" s="1"/>
  <c r="H244" i="3" l="1"/>
  <c r="C245" i="3" s="1"/>
  <c r="E245" i="3" l="1"/>
  <c r="J245" i="3" s="1"/>
  <c r="D245" i="3"/>
  <c r="F245" i="3" s="1"/>
  <c r="G245" i="3" l="1"/>
  <c r="H245" i="3" s="1"/>
  <c r="C246" i="3" s="1"/>
  <c r="B247" i="3"/>
  <c r="E246" i="3" l="1"/>
  <c r="J246" i="3" s="1"/>
  <c r="I245" i="3"/>
  <c r="D246" i="3" l="1"/>
  <c r="F246" i="3" s="1"/>
  <c r="G246" i="3" s="1"/>
  <c r="H246" i="3" s="1"/>
  <c r="C247" i="3" s="1"/>
  <c r="I246" i="3" l="1"/>
  <c r="E247" i="3"/>
  <c r="J247" i="3" s="1"/>
  <c r="B248" i="3"/>
  <c r="D247" i="3" l="1"/>
  <c r="F247" i="3" s="1"/>
  <c r="G247" i="3" s="1"/>
  <c r="I247" i="3" s="1"/>
  <c r="H247" i="3" l="1"/>
  <c r="C248" i="3" s="1"/>
  <c r="B249" i="3"/>
  <c r="E248" i="3" l="1"/>
  <c r="J248" i="3" s="1"/>
  <c r="D248" i="3"/>
  <c r="F248" i="3" s="1"/>
  <c r="B250" i="3"/>
  <c r="G248" i="3" l="1"/>
  <c r="I248" i="3" s="1"/>
  <c r="H248" i="3" l="1"/>
  <c r="C249" i="3" s="1"/>
  <c r="E249" i="3" l="1"/>
  <c r="J249" i="3" s="1"/>
  <c r="D249" i="3"/>
  <c r="F249" i="3" s="1"/>
  <c r="G249" i="3" s="1"/>
  <c r="B251" i="3"/>
  <c r="I249" i="3" l="1"/>
  <c r="H249" i="3"/>
  <c r="C250" i="3" s="1"/>
  <c r="E250" i="3" l="1"/>
  <c r="J250" i="3" s="1"/>
  <c r="D250" i="3" l="1"/>
  <c r="F250" i="3" s="1"/>
  <c r="B252" i="3"/>
  <c r="G250" i="3" l="1"/>
  <c r="I250" i="3" s="1"/>
  <c r="H250" i="3" l="1"/>
  <c r="C251" i="3" s="1"/>
  <c r="B253" i="3"/>
  <c r="E251" i="3" l="1"/>
  <c r="J251" i="3" s="1"/>
  <c r="D251" i="3"/>
  <c r="F251" i="3" s="1"/>
  <c r="G251" i="3" l="1"/>
  <c r="H251" i="3" s="1"/>
  <c r="C252" i="3" s="1"/>
  <c r="E252" i="3" l="1"/>
  <c r="J252" i="3" s="1"/>
  <c r="I251" i="3"/>
  <c r="D252" i="3" l="1"/>
  <c r="F252" i="3" s="1"/>
  <c r="G252" i="3" s="1"/>
  <c r="B254" i="3"/>
  <c r="I252" i="3" l="1"/>
  <c r="H252" i="3"/>
  <c r="C253" i="3" s="1"/>
  <c r="E253" i="3" l="1"/>
  <c r="J253" i="3" s="1"/>
  <c r="D253" i="3" l="1"/>
  <c r="F253" i="3" s="1"/>
  <c r="G253" i="3" s="1"/>
  <c r="B255" i="3"/>
  <c r="I253" i="3" l="1"/>
  <c r="H253" i="3" l="1"/>
  <c r="C254" i="3" s="1"/>
  <c r="B256" i="3"/>
  <c r="E254" i="3" l="1"/>
  <c r="J254" i="3" s="1"/>
  <c r="B257" i="3"/>
  <c r="D254" i="3" l="1"/>
  <c r="F254" i="3" s="1"/>
  <c r="G254" i="3" s="1"/>
  <c r="I254" i="3" l="1"/>
  <c r="B258" i="3"/>
  <c r="H254" i="3" l="1"/>
  <c r="C255" i="3" s="1"/>
  <c r="E255" i="3" l="1"/>
  <c r="J255" i="3" s="1"/>
  <c r="B259" i="3"/>
  <c r="D255" i="3" l="1"/>
  <c r="F255" i="3" s="1"/>
  <c r="G255" i="3" s="1"/>
  <c r="I255" i="3" l="1"/>
  <c r="H255" i="3"/>
  <c r="B260" i="3"/>
  <c r="C256" i="3" l="1"/>
  <c r="E256" i="3" l="1"/>
  <c r="J256" i="3" s="1"/>
  <c r="D256" i="3" l="1"/>
  <c r="F256" i="3" s="1"/>
  <c r="G256" i="3" s="1"/>
  <c r="B261" i="3"/>
  <c r="H256" i="3" l="1"/>
  <c r="C257" i="3" s="1"/>
  <c r="E257" i="3" l="1"/>
  <c r="J257" i="3" s="1"/>
  <c r="D257" i="3"/>
  <c r="F257" i="3" s="1"/>
  <c r="I256" i="3"/>
  <c r="B262" i="3"/>
  <c r="G257" i="3" l="1"/>
  <c r="I257" i="3" s="1"/>
  <c r="H257" i="3" l="1"/>
  <c r="C258" i="3" s="1"/>
  <c r="E258" i="3" s="1"/>
  <c r="J258" i="3" s="1"/>
  <c r="D258" i="3" l="1"/>
  <c r="F258" i="3" s="1"/>
  <c r="G258" i="3" s="1"/>
  <c r="B263" i="3"/>
  <c r="I258" i="3" l="1"/>
  <c r="H258" i="3" l="1"/>
  <c r="C259" i="3" s="1"/>
  <c r="E259" i="3" l="1"/>
  <c r="J259" i="3" s="1"/>
  <c r="B264" i="3"/>
  <c r="D259" i="3" l="1"/>
  <c r="F259" i="3" s="1"/>
  <c r="G259" i="3" s="1"/>
  <c r="H259" i="3" l="1"/>
  <c r="C260" i="3" s="1"/>
  <c r="E260" i="3" s="1"/>
  <c r="J260" i="3" s="1"/>
  <c r="I259" i="3"/>
  <c r="B265" i="3"/>
  <c r="D260" i="3" l="1"/>
  <c r="F260" i="3" s="1"/>
  <c r="G260" i="3" l="1"/>
  <c r="H260" i="3" s="1"/>
  <c r="C261" i="3" s="1"/>
  <c r="E261" i="3" l="1"/>
  <c r="J261" i="3" s="1"/>
  <c r="I260" i="3"/>
  <c r="D261" i="3"/>
  <c r="F261" i="3" s="1"/>
  <c r="G261" i="3" s="1"/>
  <c r="B266" i="3"/>
  <c r="B268" i="3"/>
  <c r="H261" i="3" l="1"/>
  <c r="C262" i="3" s="1"/>
  <c r="E262" i="3" l="1"/>
  <c r="J262" i="3" s="1"/>
  <c r="D262" i="3"/>
  <c r="F262" i="3" s="1"/>
  <c r="G262" i="3" s="1"/>
  <c r="I261" i="3"/>
  <c r="B267" i="3"/>
  <c r="I262" i="3" l="1"/>
  <c r="H262" i="3"/>
  <c r="C263" i="3" s="1"/>
  <c r="E263" i="3" l="1"/>
  <c r="J263" i="3" s="1"/>
  <c r="D263" i="3" l="1"/>
  <c r="F263" i="3" s="1"/>
  <c r="G263" i="3" s="1"/>
  <c r="B269" i="3"/>
  <c r="I263" i="3" l="1"/>
  <c r="H263" i="3" l="1"/>
  <c r="C264" i="3" s="1"/>
  <c r="E264" i="3" l="1"/>
  <c r="J264" i="3" s="1"/>
  <c r="D264" i="3" l="1"/>
  <c r="F264" i="3" s="1"/>
  <c r="G264" i="3" s="1"/>
  <c r="I264" i="3" l="1"/>
  <c r="H264" i="3"/>
  <c r="C265" i="3" s="1"/>
  <c r="E265" i="3" l="1"/>
  <c r="J265" i="3" s="1"/>
  <c r="D265" i="3" l="1"/>
  <c r="F265" i="3" s="1"/>
  <c r="G265" i="3" l="1"/>
  <c r="H265" i="3" s="1"/>
  <c r="C266" i="3" s="1"/>
  <c r="E266" i="3" l="1"/>
  <c r="J266" i="3" s="1"/>
  <c r="D266" i="3"/>
  <c r="F266" i="3" s="1"/>
  <c r="I265" i="3"/>
  <c r="G266" i="3" l="1"/>
  <c r="H266" i="3" s="1"/>
  <c r="C267" i="3" s="1"/>
  <c r="E267" i="3" l="1"/>
  <c r="J267" i="3" s="1"/>
  <c r="I266" i="3"/>
  <c r="D267" i="3" l="1"/>
  <c r="F267" i="3" s="1"/>
  <c r="G267" i="3" l="1"/>
  <c r="H267" i="3" s="1"/>
  <c r="C268" i="3" l="1"/>
  <c r="I267" i="3"/>
  <c r="E268" i="3" l="1"/>
  <c r="J268" i="3" s="1"/>
  <c r="D268" i="3"/>
  <c r="F268" i="3" s="1"/>
  <c r="G268" i="3" l="1"/>
  <c r="H268" i="3" s="1"/>
  <c r="C269" i="3" s="1"/>
  <c r="B270" i="3"/>
  <c r="E269" i="3" l="1"/>
  <c r="J269" i="3" s="1"/>
  <c r="I268" i="3"/>
  <c r="D269" i="3" l="1"/>
  <c r="F269" i="3" s="1"/>
  <c r="G269" i="3" s="1"/>
  <c r="I269" i="3" s="1"/>
  <c r="H269" i="3" l="1"/>
  <c r="C270" i="3" s="1"/>
  <c r="E270" i="3" s="1"/>
  <c r="J270" i="3" s="1"/>
  <c r="B271" i="3"/>
  <c r="D270" i="3" l="1"/>
  <c r="F270" i="3" s="1"/>
  <c r="G270" i="3" s="1"/>
  <c r="I270" i="3" s="1"/>
  <c r="H270" i="3" l="1"/>
  <c r="C271" i="3" s="1"/>
  <c r="B272" i="3"/>
  <c r="E271" i="3" l="1"/>
  <c r="J271" i="3" s="1"/>
  <c r="D271" i="3" l="1"/>
  <c r="F271" i="3" s="1"/>
  <c r="G271" i="3" l="1"/>
  <c r="I271" i="3" s="1"/>
  <c r="H271" i="3" l="1"/>
  <c r="C272" i="3" s="1"/>
  <c r="B273" i="3"/>
  <c r="E272" i="3" l="1"/>
  <c r="J272" i="3" s="1"/>
  <c r="D272" i="3"/>
  <c r="F272" i="3" s="1"/>
  <c r="G272" i="3" l="1"/>
  <c r="H272" i="3" s="1"/>
  <c r="C273" i="3" s="1"/>
  <c r="E273" i="3" l="1"/>
  <c r="J273" i="3" s="1"/>
  <c r="I272" i="3"/>
  <c r="D273" i="3" l="1"/>
  <c r="F273" i="3" s="1"/>
  <c r="B274" i="3"/>
  <c r="G273" i="3" l="1"/>
  <c r="H273" i="3" s="1"/>
  <c r="C274" i="3" s="1"/>
  <c r="E274" i="3" l="1"/>
  <c r="J274" i="3" s="1"/>
  <c r="I273" i="3"/>
  <c r="D274" i="3" l="1"/>
  <c r="F274" i="3" s="1"/>
  <c r="G274" i="3" s="1"/>
  <c r="H274" i="3" l="1"/>
  <c r="C275" i="3" s="1"/>
  <c r="I274" i="3"/>
  <c r="B275" i="3"/>
  <c r="E275" i="3"/>
  <c r="J275" i="3" s="1"/>
  <c r="D275" i="3" l="1"/>
  <c r="F275" i="3" s="1"/>
  <c r="G275" i="3" s="1"/>
  <c r="I275" i="3" l="1"/>
  <c r="H275" i="3" l="1"/>
  <c r="C276" i="3" s="1"/>
  <c r="B276" i="3" l="1"/>
  <c r="E276" i="3"/>
  <c r="J276" i="3" s="1"/>
  <c r="D276" i="3"/>
  <c r="F276" i="3" s="1"/>
  <c r="G276" i="3" s="1"/>
  <c r="I276" i="3" l="1"/>
  <c r="H276" i="3"/>
  <c r="C277" i="3" s="1"/>
  <c r="B277" i="3" l="1"/>
  <c r="E277" i="3"/>
  <c r="J277" i="3" s="1"/>
  <c r="D277" i="3" l="1"/>
  <c r="F277" i="3" s="1"/>
  <c r="G277" i="3" s="1"/>
  <c r="I277" i="3" l="1"/>
  <c r="H277" i="3" l="1"/>
  <c r="C278" i="3" s="1"/>
  <c r="B278" i="3" l="1"/>
  <c r="E278" i="3"/>
  <c r="J278" i="3" s="1"/>
  <c r="D278" i="3" l="1"/>
  <c r="F278" i="3" s="1"/>
  <c r="G278" i="3" s="1"/>
  <c r="I278" i="3" l="1"/>
  <c r="H278" i="3" l="1"/>
  <c r="C279" i="3" s="1"/>
  <c r="B279" i="3" l="1"/>
  <c r="E279" i="3"/>
  <c r="J279" i="3" s="1"/>
  <c r="D279" i="3" l="1"/>
  <c r="F279" i="3" s="1"/>
  <c r="G279" i="3" s="1"/>
  <c r="I279" i="3" l="1"/>
  <c r="H279" i="3" l="1"/>
  <c r="C280" i="3" l="1"/>
  <c r="B280" i="3" l="1"/>
  <c r="E280" i="3"/>
  <c r="J280" i="3" s="1"/>
  <c r="D280" i="3" l="1"/>
  <c r="F280" i="3" s="1"/>
  <c r="G280" i="3" l="1"/>
  <c r="H280" i="3" s="1"/>
  <c r="C281" i="3" s="1"/>
  <c r="B281" i="3"/>
  <c r="E281" i="3" l="1"/>
  <c r="J281" i="3" s="1"/>
  <c r="I280" i="3"/>
  <c r="D281" i="3" l="1"/>
  <c r="F281" i="3" s="1"/>
  <c r="G281" i="3" s="1"/>
  <c r="I281" i="3" l="1"/>
  <c r="H281" i="3"/>
  <c r="C282" i="3" s="1"/>
  <c r="B282" i="3" l="1"/>
  <c r="E282" i="3"/>
  <c r="J282" i="3" s="1"/>
  <c r="D282" i="3" l="1"/>
  <c r="F282" i="3" s="1"/>
  <c r="G282" i="3" s="1"/>
  <c r="I282" i="3" l="1"/>
  <c r="H282" i="3"/>
  <c r="C283" i="3" s="1"/>
  <c r="B283" i="3" l="1"/>
  <c r="E283" i="3"/>
  <c r="J283" i="3" s="1"/>
  <c r="D283" i="3"/>
  <c r="F283" i="3" s="1"/>
  <c r="G283" i="3" l="1"/>
  <c r="I283" i="3" s="1"/>
  <c r="H283" i="3" l="1"/>
  <c r="C284" i="3" s="1"/>
  <c r="E284" i="3" s="1"/>
  <c r="J284" i="3" s="1"/>
  <c r="B284" i="3"/>
  <c r="D284" i="3" l="1"/>
  <c r="F284" i="3" s="1"/>
  <c r="G284" i="3" s="1"/>
  <c r="I284" i="3" l="1"/>
  <c r="H284" i="3" l="1"/>
  <c r="C285" i="3" s="1"/>
  <c r="B285" i="3" l="1"/>
  <c r="E285" i="3"/>
  <c r="J285" i="3" s="1"/>
  <c r="D285" i="3" l="1"/>
  <c r="F285" i="3" s="1"/>
  <c r="G285" i="3" s="1"/>
  <c r="I285" i="3" l="1"/>
  <c r="H285" i="3" l="1"/>
  <c r="C286" i="3" s="1"/>
  <c r="B286" i="3" l="1"/>
  <c r="E286" i="3"/>
  <c r="J286" i="3" s="1"/>
  <c r="D286" i="3" l="1"/>
  <c r="F286" i="3" s="1"/>
  <c r="G286" i="3" s="1"/>
  <c r="I286" i="3" l="1"/>
  <c r="H286" i="3" l="1"/>
  <c r="C287" i="3" s="1"/>
  <c r="B287" i="3" l="1"/>
  <c r="E287" i="3"/>
  <c r="J287" i="3" s="1"/>
  <c r="D287" i="3"/>
  <c r="F287" i="3" s="1"/>
  <c r="G287" i="3" s="1"/>
  <c r="I287" i="3" l="1"/>
  <c r="H287" i="3"/>
  <c r="C288" i="3" s="1"/>
  <c r="B288" i="3" l="1"/>
  <c r="E288" i="3"/>
  <c r="J288" i="3" s="1"/>
  <c r="D288" i="3" l="1"/>
  <c r="F288" i="3" s="1"/>
  <c r="G288" i="3" s="1"/>
  <c r="H288" i="3" l="1"/>
  <c r="C289" i="3" s="1"/>
  <c r="B289" i="3" l="1"/>
  <c r="E289" i="3"/>
  <c r="J289" i="3" s="1"/>
  <c r="D289" i="3"/>
  <c r="F289" i="3" s="1"/>
  <c r="I288" i="3"/>
  <c r="G289" i="3" l="1"/>
  <c r="I289" i="3" s="1"/>
  <c r="H289" i="3" l="1"/>
  <c r="C290" i="3" s="1"/>
  <c r="E290" i="3" s="1"/>
  <c r="J290" i="3" s="1"/>
  <c r="B290" i="3"/>
  <c r="D290" i="3" l="1"/>
  <c r="F290" i="3" s="1"/>
  <c r="G290" i="3" s="1"/>
  <c r="I290" i="3" l="1"/>
  <c r="H290" i="3" l="1"/>
  <c r="C291" i="3" s="1"/>
  <c r="B291" i="3" l="1"/>
  <c r="E291" i="3"/>
  <c r="J291" i="3" s="1"/>
  <c r="D291" i="3" l="1"/>
  <c r="F291" i="3" s="1"/>
  <c r="G291" i="3" s="1"/>
  <c r="I291" i="3" l="1"/>
  <c r="H291" i="3" l="1"/>
  <c r="C292" i="3" l="1"/>
  <c r="B292" i="3" l="1"/>
  <c r="E292" i="3"/>
  <c r="J292" i="3" s="1"/>
  <c r="D292" i="3" l="1"/>
  <c r="F292" i="3" s="1"/>
  <c r="G292" i="3" s="1"/>
  <c r="I292" i="3" l="1"/>
  <c r="H292" i="3" l="1"/>
  <c r="C293" i="3" s="1"/>
  <c r="B293" i="3" l="1"/>
  <c r="E293" i="3"/>
  <c r="J293" i="3" s="1"/>
  <c r="D293" i="3" l="1"/>
  <c r="F293" i="3" s="1"/>
  <c r="G293" i="3" s="1"/>
  <c r="I293" i="3" l="1"/>
  <c r="H293" i="3" l="1"/>
  <c r="C294" i="3" s="1"/>
  <c r="B294" i="3" l="1"/>
  <c r="E294" i="3"/>
  <c r="J294" i="3" s="1"/>
  <c r="D294" i="3" l="1"/>
  <c r="F294" i="3" s="1"/>
  <c r="G294" i="3" s="1"/>
  <c r="I294" i="3" l="1"/>
  <c r="H294" i="3" l="1"/>
  <c r="C295" i="3" s="1"/>
  <c r="B295" i="3" l="1"/>
  <c r="E295" i="3"/>
  <c r="J295" i="3" s="1"/>
  <c r="D295" i="3" l="1"/>
  <c r="F295" i="3" s="1"/>
  <c r="G295" i="3" s="1"/>
  <c r="H295" i="3" l="1"/>
  <c r="C296" i="3" s="1"/>
  <c r="E296" i="3" s="1"/>
  <c r="B296" i="3"/>
  <c r="I295" i="3"/>
  <c r="J296" i="3" l="1"/>
  <c r="D296" i="3"/>
  <c r="F296" i="3" s="1"/>
  <c r="G296" i="3" s="1"/>
  <c r="H296" i="3" s="1"/>
  <c r="C297" i="3" s="1"/>
  <c r="I296" i="3" l="1"/>
  <c r="B297" i="3"/>
  <c r="E297" i="3"/>
  <c r="J297" i="3" s="1"/>
  <c r="D297" i="3" l="1"/>
  <c r="F297" i="3" s="1"/>
  <c r="G297" i="3" s="1"/>
  <c r="I297" i="3" l="1"/>
  <c r="H297" i="3" l="1"/>
  <c r="C298" i="3" s="1"/>
  <c r="B298" i="3" l="1"/>
  <c r="E298" i="3"/>
  <c r="J298" i="3" s="1"/>
  <c r="D298" i="3" l="1"/>
  <c r="F298" i="3" s="1"/>
  <c r="G298" i="3" s="1"/>
  <c r="I298" i="3" l="1"/>
  <c r="H298" i="3" l="1"/>
  <c r="C299" i="3" s="1"/>
  <c r="B299" i="3" l="1"/>
  <c r="E299" i="3"/>
  <c r="J299" i="3" s="1"/>
  <c r="D299" i="3" l="1"/>
  <c r="F299" i="3" s="1"/>
  <c r="G299" i="3" s="1"/>
  <c r="I299" i="3" l="1"/>
  <c r="H299" i="3"/>
  <c r="C300" i="3" s="1"/>
  <c r="B307" i="3"/>
  <c r="B300" i="3" l="1"/>
  <c r="E300" i="3"/>
  <c r="J300" i="3" s="1"/>
  <c r="D300" i="3" l="1"/>
  <c r="F300" i="3" s="1"/>
  <c r="G300" i="3" s="1"/>
  <c r="I300" i="3" l="1"/>
  <c r="H300" i="3" l="1"/>
  <c r="C301" i="3" s="1"/>
  <c r="B301" i="3" l="1"/>
  <c r="E301" i="3"/>
  <c r="J301" i="3" s="1"/>
  <c r="D301" i="3" l="1"/>
  <c r="F301" i="3" s="1"/>
  <c r="G301" i="3" l="1"/>
  <c r="H301" i="3" s="1"/>
  <c r="C302" i="3" s="1"/>
  <c r="B302" i="3"/>
  <c r="E302" i="3" l="1"/>
  <c r="J302" i="3" s="1"/>
  <c r="I301" i="3"/>
  <c r="D302" i="3"/>
  <c r="F302" i="3" s="1"/>
  <c r="G302" i="3" s="1"/>
  <c r="I302" i="3" l="1"/>
  <c r="B311" i="3"/>
  <c r="H302" i="3" l="1"/>
  <c r="C303" i="3" s="1"/>
  <c r="B303" i="3" l="1"/>
  <c r="E303" i="3"/>
  <c r="J303" i="3" s="1"/>
  <c r="D303" i="3" l="1"/>
  <c r="F303" i="3" s="1"/>
  <c r="G303" i="3" l="1"/>
  <c r="H303" i="3" s="1"/>
  <c r="C304" i="3" l="1"/>
  <c r="E304" i="3" s="1"/>
  <c r="J304" i="3" s="1"/>
  <c r="I303" i="3"/>
  <c r="B304" i="3"/>
  <c r="D304" i="3" l="1"/>
  <c r="F304" i="3" s="1"/>
  <c r="G304" i="3" s="1"/>
  <c r="I304" i="3" l="1"/>
  <c r="H304" i="3" l="1"/>
  <c r="C305" i="3" s="1"/>
  <c r="B305" i="3" l="1"/>
  <c r="E305" i="3"/>
  <c r="J305" i="3" s="1"/>
  <c r="D305" i="3"/>
  <c r="F305" i="3" s="1"/>
  <c r="G305" i="3" s="1"/>
  <c r="I305" i="3" l="1"/>
  <c r="H305" i="3" l="1"/>
  <c r="C306" i="3" s="1"/>
  <c r="B306" i="3" l="1"/>
  <c r="E306" i="3"/>
  <c r="J306" i="3" s="1"/>
  <c r="D306" i="3"/>
  <c r="F306" i="3" s="1"/>
  <c r="G306" i="3" l="1"/>
  <c r="I306" i="3" s="1"/>
  <c r="H306" i="3" l="1"/>
  <c r="C307" i="3" s="1"/>
  <c r="E307" i="3" s="1"/>
  <c r="J307" i="3" l="1"/>
  <c r="D307" i="3"/>
  <c r="F307" i="3" s="1"/>
  <c r="G307" i="3" s="1"/>
  <c r="H307" i="3" s="1"/>
  <c r="C308" i="3" s="1"/>
  <c r="I307" i="3" l="1"/>
  <c r="B308" i="3"/>
  <c r="E308" i="3"/>
  <c r="J308" i="3" s="1"/>
  <c r="D308" i="3"/>
  <c r="F308" i="3" s="1"/>
  <c r="G308" i="3" l="1"/>
  <c r="I308" i="3" s="1"/>
  <c r="H308" i="3" l="1"/>
  <c r="C309" i="3" s="1"/>
  <c r="B309" i="3"/>
  <c r="E309" i="3" l="1"/>
  <c r="J309" i="3" s="1"/>
  <c r="D309" i="3"/>
  <c r="F309" i="3" s="1"/>
  <c r="G309" i="3" s="1"/>
  <c r="I309" i="3" l="1"/>
  <c r="H309" i="3" l="1"/>
  <c r="C310" i="3" s="1"/>
  <c r="B310" i="3" l="1"/>
  <c r="E310" i="3"/>
  <c r="J310" i="3" s="1"/>
  <c r="D310" i="3" l="1"/>
  <c r="F310" i="3" s="1"/>
  <c r="G310" i="3" s="1"/>
  <c r="I310" i="3" l="1"/>
  <c r="H310" i="3" l="1"/>
  <c r="C311" i="3" s="1"/>
  <c r="E311" i="3" l="1"/>
  <c r="J311" i="3" s="1"/>
  <c r="D311" i="3"/>
  <c r="F311" i="3" s="1"/>
  <c r="G311" i="3" l="1"/>
  <c r="I311" i="3" s="1"/>
  <c r="H311" i="3" l="1"/>
  <c r="C312" i="3" s="1"/>
  <c r="E312" i="3" s="1"/>
  <c r="J312" i="3" s="1"/>
  <c r="B312" i="3"/>
  <c r="D312" i="3" l="1"/>
  <c r="F312" i="3" s="1"/>
  <c r="G312" i="3" s="1"/>
  <c r="H312" i="3" l="1"/>
  <c r="C313" i="3" s="1"/>
  <c r="E313" i="3" s="1"/>
  <c r="J313" i="3" s="1"/>
  <c r="I312" i="3"/>
  <c r="B313" i="3"/>
  <c r="D313" i="3" l="1"/>
  <c r="F313" i="3" s="1"/>
  <c r="G313" i="3" s="1"/>
  <c r="I313" i="3" l="1"/>
  <c r="H313" i="3" l="1"/>
  <c r="C314" i="3" s="1"/>
  <c r="B314" i="3" l="1"/>
  <c r="E314" i="3"/>
  <c r="J314" i="3" s="1"/>
  <c r="D314" i="3"/>
  <c r="F314" i="3" s="1"/>
  <c r="G314" i="3" l="1"/>
  <c r="I314" i="3" s="1"/>
  <c r="H314" i="3" l="1"/>
  <c r="C315" i="3" s="1"/>
  <c r="E315" i="3" s="1"/>
  <c r="B315" i="3"/>
  <c r="J315" i="3" l="1"/>
  <c r="D315" i="3"/>
  <c r="F315" i="3" s="1"/>
  <c r="G315" i="3" s="1"/>
  <c r="I315" i="3" s="1"/>
  <c r="H315" i="3" l="1"/>
  <c r="C316" i="3" l="1"/>
  <c r="B316" i="3" l="1"/>
  <c r="E316" i="3"/>
  <c r="J316" i="3" s="1"/>
  <c r="D316" i="3"/>
  <c r="F316" i="3" s="1"/>
  <c r="G316" i="3" l="1"/>
  <c r="I316" i="3" s="1"/>
  <c r="H316" i="3" l="1"/>
  <c r="C317" i="3" s="1"/>
  <c r="E317" i="3" s="1"/>
  <c r="J317" i="3" s="1"/>
  <c r="B317" i="3"/>
  <c r="D317" i="3" l="1"/>
  <c r="F317" i="3" s="1"/>
  <c r="G317" i="3" s="1"/>
  <c r="I317" i="3" s="1"/>
  <c r="H317" i="3" l="1"/>
  <c r="C318" i="3" s="1"/>
  <c r="B318" i="3"/>
  <c r="E318" i="3"/>
  <c r="J318" i="3" s="1"/>
  <c r="D318" i="3" l="1"/>
  <c r="F318" i="3" s="1"/>
  <c r="G318" i="3" s="1"/>
  <c r="I318" i="3" s="1"/>
  <c r="H318" i="3" l="1"/>
  <c r="C319" i="3" s="1"/>
  <c r="E319" i="3" s="1"/>
  <c r="J319" i="3" s="1"/>
  <c r="B319" i="3"/>
  <c r="D319" i="3" l="1"/>
  <c r="F319" i="3" s="1"/>
  <c r="G319" i="3" s="1"/>
  <c r="I319" i="3" l="1"/>
  <c r="H319" i="3" l="1"/>
  <c r="C320" i="3" s="1"/>
  <c r="B320" i="3" l="1"/>
  <c r="E320" i="3"/>
  <c r="J320" i="3" s="1"/>
  <c r="D320" i="3" l="1"/>
  <c r="F320" i="3" s="1"/>
  <c r="G320" i="3" s="1"/>
  <c r="I320" i="3" l="1"/>
  <c r="H320" i="3" l="1"/>
  <c r="C321" i="3" s="1"/>
  <c r="B321" i="3" l="1"/>
  <c r="E321" i="3"/>
  <c r="J321" i="3" s="1"/>
  <c r="D321" i="3" l="1"/>
  <c r="F321" i="3" s="1"/>
  <c r="G321" i="3" s="1"/>
  <c r="I321" i="3" l="1"/>
  <c r="H321" i="3"/>
  <c r="C322" i="3" s="1"/>
  <c r="B322" i="3" l="1"/>
  <c r="E322" i="3"/>
  <c r="J322" i="3" s="1"/>
  <c r="D322" i="3" l="1"/>
  <c r="F322" i="3" s="1"/>
  <c r="G322" i="3" s="1"/>
  <c r="I322" i="3" l="1"/>
  <c r="H322" i="3" l="1"/>
  <c r="C323" i="3" s="1"/>
  <c r="B323" i="3" l="1"/>
  <c r="E323" i="3"/>
  <c r="J323" i="3" s="1"/>
  <c r="D323" i="3" l="1"/>
  <c r="F323" i="3" s="1"/>
  <c r="G323" i="3" s="1"/>
  <c r="I323" i="3" l="1"/>
  <c r="H323" i="3" l="1"/>
  <c r="C324" i="3" s="1"/>
  <c r="B324" i="3" l="1"/>
  <c r="E324" i="3"/>
  <c r="J324" i="3" s="1"/>
  <c r="D324" i="3" l="1"/>
  <c r="F324" i="3" s="1"/>
  <c r="G324" i="3" s="1"/>
  <c r="I324" i="3" l="1"/>
  <c r="H324" i="3" l="1"/>
  <c r="C325" i="3" s="1"/>
  <c r="B325" i="3" l="1"/>
  <c r="E325" i="3"/>
  <c r="J325" i="3" s="1"/>
  <c r="D325" i="3"/>
  <c r="F325" i="3" s="1"/>
  <c r="G325" i="3" l="1"/>
  <c r="I325" i="3" s="1"/>
  <c r="H325" i="3" l="1"/>
  <c r="C326" i="3" s="1"/>
  <c r="E326" i="3" s="1"/>
  <c r="J326" i="3" s="1"/>
  <c r="B326" i="3"/>
  <c r="D326" i="3" l="1"/>
  <c r="F326" i="3" s="1"/>
  <c r="G326" i="3" s="1"/>
  <c r="I326" i="3" l="1"/>
  <c r="H326" i="3" l="1"/>
  <c r="C327" i="3" s="1"/>
  <c r="B327" i="3" l="1"/>
  <c r="E327" i="3"/>
  <c r="J327" i="3" s="1"/>
  <c r="D327" i="3" l="1"/>
  <c r="F327" i="3" s="1"/>
  <c r="G327" i="3" l="1"/>
  <c r="H327" i="3" s="1"/>
  <c r="C328" i="3" l="1"/>
  <c r="I327" i="3"/>
  <c r="B328" i="3"/>
  <c r="E328" i="3"/>
  <c r="J328" i="3" s="1"/>
  <c r="D328" i="3" l="1"/>
  <c r="F328" i="3" s="1"/>
  <c r="G328" i="3" s="1"/>
  <c r="I328" i="3" l="1"/>
  <c r="H328" i="3" l="1"/>
  <c r="C329" i="3" s="1"/>
  <c r="B329" i="3" l="1"/>
  <c r="E329" i="3"/>
  <c r="J329" i="3" s="1"/>
  <c r="D329" i="3" l="1"/>
  <c r="F329" i="3" s="1"/>
  <c r="G329" i="3" l="1"/>
  <c r="H329" i="3" s="1"/>
  <c r="C330" i="3" s="1"/>
  <c r="B330" i="3"/>
  <c r="E330" i="3" l="1"/>
  <c r="J330" i="3" s="1"/>
  <c r="I329" i="3"/>
  <c r="D330" i="3"/>
  <c r="F330" i="3" s="1"/>
  <c r="G330" i="3" s="1"/>
  <c r="I330" i="3" l="1"/>
  <c r="H330" i="3" l="1"/>
  <c r="C331" i="3" s="1"/>
  <c r="B331" i="3" l="1"/>
  <c r="E331" i="3"/>
  <c r="J331" i="3" s="1"/>
  <c r="D331" i="3" l="1"/>
  <c r="F331" i="3" s="1"/>
  <c r="G331" i="3" s="1"/>
  <c r="H331" i="3" l="1"/>
  <c r="C332" i="3" s="1"/>
  <c r="I331" i="3"/>
  <c r="B332" i="3"/>
  <c r="E332" i="3"/>
  <c r="J332" i="3" s="1"/>
  <c r="D332" i="3" l="1"/>
  <c r="F332" i="3" s="1"/>
  <c r="G332" i="3" s="1"/>
  <c r="H332" i="3" l="1"/>
  <c r="C333" i="3" s="1"/>
  <c r="I332" i="3"/>
  <c r="B333" i="3"/>
  <c r="E333" i="3"/>
  <c r="J333" i="3" s="1"/>
  <c r="D333" i="3" l="1"/>
  <c r="F333" i="3" s="1"/>
  <c r="G333" i="3" s="1"/>
  <c r="H333" i="3" s="1"/>
  <c r="C334" i="3" s="1"/>
  <c r="B334" i="3" l="1"/>
  <c r="E334" i="3"/>
  <c r="J334" i="3" s="1"/>
  <c r="I333" i="3"/>
  <c r="D334" i="3" l="1"/>
  <c r="F334" i="3" s="1"/>
  <c r="G334" i="3" l="1"/>
  <c r="H334" i="3" s="1"/>
  <c r="C335" i="3" s="1"/>
  <c r="B335" i="3"/>
  <c r="E335" i="3" l="1"/>
  <c r="J335" i="3" s="1"/>
  <c r="I334" i="3"/>
  <c r="D335" i="3"/>
  <c r="F335" i="3" s="1"/>
  <c r="G335" i="3" s="1"/>
  <c r="I335" i="3" l="1"/>
  <c r="H335" i="3" l="1"/>
  <c r="C336" i="3" s="1"/>
  <c r="B336" i="3" l="1"/>
  <c r="E336" i="3"/>
  <c r="J336" i="3" s="1"/>
  <c r="D336" i="3"/>
  <c r="F336" i="3" s="1"/>
  <c r="G336" i="3" l="1"/>
  <c r="I336" i="3" s="1"/>
  <c r="H336" i="3" l="1"/>
  <c r="C337" i="3" s="1"/>
  <c r="B337" i="3"/>
  <c r="E337" i="3"/>
  <c r="J337" i="3" s="1"/>
  <c r="D337" i="3" l="1"/>
  <c r="F337" i="3" s="1"/>
  <c r="G337" i="3" s="1"/>
  <c r="I337" i="3" l="1"/>
  <c r="H337" i="3" l="1"/>
  <c r="C338" i="3" s="1"/>
  <c r="B338" i="3" l="1"/>
  <c r="E338" i="3"/>
  <c r="J338" i="3" s="1"/>
  <c r="D338" i="3" l="1"/>
  <c r="F338" i="3" s="1"/>
  <c r="G338" i="3" s="1"/>
  <c r="H338" i="3" l="1"/>
  <c r="C339" i="3" s="1"/>
  <c r="B339" i="3" l="1"/>
  <c r="E339" i="3"/>
  <c r="J339" i="3" s="1"/>
  <c r="I338" i="3"/>
  <c r="D339" i="3" l="1"/>
  <c r="F339" i="3" s="1"/>
  <c r="G339" i="3" s="1"/>
  <c r="H339" i="3" l="1"/>
  <c r="C340" i="3" l="1"/>
  <c r="I339" i="3"/>
  <c r="B340" i="3" l="1"/>
  <c r="E340" i="3"/>
  <c r="J340" i="3" s="1"/>
  <c r="D340" i="3" l="1"/>
  <c r="F340" i="3" s="1"/>
  <c r="G340" i="3" s="1"/>
  <c r="I340" i="3" l="1"/>
  <c r="H340" i="3" l="1"/>
  <c r="C341" i="3" s="1"/>
  <c r="B341" i="3" l="1"/>
  <c r="E341" i="3"/>
  <c r="J341" i="3" s="1"/>
  <c r="D341" i="3" l="1"/>
  <c r="F341" i="3" s="1"/>
  <c r="G341" i="3" s="1"/>
  <c r="I341" i="3" l="1"/>
  <c r="H341" i="3" l="1"/>
  <c r="C342" i="3" s="1"/>
  <c r="B342" i="3" l="1"/>
  <c r="E342" i="3"/>
  <c r="J342" i="3" s="1"/>
  <c r="D342" i="3" l="1"/>
  <c r="F342" i="3" s="1"/>
  <c r="G342" i="3" s="1"/>
  <c r="I342" i="3" l="1"/>
  <c r="H342" i="3" l="1"/>
  <c r="C343" i="3" s="1"/>
  <c r="B343" i="3" l="1"/>
  <c r="E343" i="3"/>
  <c r="J343" i="3" s="1"/>
  <c r="D343" i="3" l="1"/>
  <c r="F343" i="3" s="1"/>
  <c r="G343" i="3" s="1"/>
  <c r="I343" i="3" l="1"/>
  <c r="H343" i="3" l="1"/>
  <c r="C344" i="3" s="1"/>
  <c r="B344" i="3" l="1"/>
  <c r="E344" i="3"/>
  <c r="J344" i="3" s="1"/>
  <c r="D344" i="3" l="1"/>
  <c r="F344" i="3" s="1"/>
  <c r="G344" i="3" s="1"/>
  <c r="I344" i="3" l="1"/>
  <c r="H344" i="3" l="1"/>
  <c r="C345" i="3" s="1"/>
  <c r="B345" i="3" l="1"/>
  <c r="E345" i="3"/>
  <c r="J345" i="3" s="1"/>
  <c r="D345" i="3" l="1"/>
  <c r="F345" i="3" s="1"/>
  <c r="G345" i="3" s="1"/>
  <c r="I345" i="3" l="1"/>
  <c r="H345" i="3" l="1"/>
  <c r="C346" i="3" s="1"/>
  <c r="B346" i="3" l="1"/>
  <c r="E346" i="3"/>
  <c r="J346" i="3" s="1"/>
  <c r="D346" i="3" l="1"/>
  <c r="F346" i="3" s="1"/>
  <c r="G346" i="3" s="1"/>
  <c r="I346" i="3" l="1"/>
  <c r="H346" i="3" l="1"/>
  <c r="C347" i="3" s="1"/>
  <c r="B347" i="3" l="1"/>
  <c r="E347" i="3"/>
  <c r="J347" i="3" s="1"/>
  <c r="D347" i="3" l="1"/>
  <c r="F347" i="3" s="1"/>
  <c r="G347" i="3" l="1"/>
  <c r="H347" i="3" s="1"/>
  <c r="C348" i="3" s="1"/>
  <c r="B348" i="3"/>
  <c r="E348" i="3" l="1"/>
  <c r="J348" i="3" s="1"/>
  <c r="I347" i="3"/>
  <c r="D348" i="3"/>
  <c r="F348" i="3" s="1"/>
  <c r="G348" i="3" s="1"/>
  <c r="I348" i="3" l="1"/>
  <c r="H348" i="3" l="1"/>
  <c r="C349" i="3" s="1"/>
  <c r="B349" i="3" l="1"/>
  <c r="E349" i="3"/>
  <c r="J349" i="3" s="1"/>
  <c r="D349" i="3" l="1"/>
  <c r="F349" i="3" s="1"/>
  <c r="G349" i="3" s="1"/>
  <c r="I349" i="3" l="1"/>
  <c r="H349" i="3" l="1"/>
  <c r="C350" i="3" s="1"/>
  <c r="B350" i="3" l="1"/>
  <c r="E350" i="3"/>
  <c r="J350" i="3" s="1"/>
  <c r="D350" i="3" l="1"/>
  <c r="F350" i="3" s="1"/>
  <c r="G350" i="3" s="1"/>
  <c r="I350" i="3" l="1"/>
  <c r="H350" i="3" l="1"/>
  <c r="C351" i="3" s="1"/>
  <c r="B351" i="3" l="1"/>
  <c r="E351" i="3"/>
  <c r="J351" i="3" s="1"/>
  <c r="D351" i="3" l="1"/>
  <c r="F351" i="3" s="1"/>
  <c r="G351" i="3" s="1"/>
  <c r="I351" i="3" l="1"/>
  <c r="H351" i="3"/>
  <c r="C352" i="3" l="1"/>
  <c r="B352" i="3" l="1"/>
  <c r="E352" i="3"/>
  <c r="J352" i="3" l="1"/>
  <c r="D352" i="3"/>
  <c r="F352" i="3" l="1"/>
  <c r="G352" i="3" s="1"/>
  <c r="H352" i="3" l="1"/>
  <c r="C353" i="3" s="1"/>
  <c r="B353" i="3" l="1"/>
  <c r="E353" i="3"/>
  <c r="D353" i="3"/>
  <c r="I352" i="3"/>
  <c r="F353" i="3" l="1"/>
  <c r="G353" i="3" s="1"/>
  <c r="J353" i="3"/>
  <c r="H353" i="3" l="1"/>
  <c r="C354" i="3" s="1"/>
  <c r="I353" i="3"/>
  <c r="B354" i="3" l="1"/>
  <c r="E354" i="3"/>
  <c r="D354" i="3" s="1"/>
  <c r="J354" i="3" l="1"/>
  <c r="F354" i="3"/>
  <c r="G354" i="3" s="1"/>
  <c r="I354" i="3" l="1"/>
  <c r="H354" i="3" l="1"/>
  <c r="C355" i="3" s="1"/>
  <c r="B355" i="3" l="1"/>
  <c r="E355" i="3"/>
  <c r="D355" i="3" s="1"/>
  <c r="F355" i="3" l="1"/>
  <c r="G355" i="3" s="1"/>
  <c r="J355" i="3"/>
  <c r="H355" i="3" l="1"/>
  <c r="C356" i="3" s="1"/>
  <c r="B356" i="3" l="1"/>
  <c r="E356" i="3"/>
  <c r="D356" i="3"/>
  <c r="I355" i="3"/>
  <c r="F356" i="3" l="1"/>
  <c r="G356" i="3" s="1"/>
  <c r="J356" i="3"/>
  <c r="I356" i="3" l="1"/>
  <c r="H356" i="3"/>
  <c r="C357" i="3" s="1"/>
  <c r="B357" i="3" l="1"/>
  <c r="E357" i="3"/>
  <c r="J357" i="3" s="1"/>
  <c r="D357" i="3" l="1"/>
  <c r="F357" i="3" s="1"/>
  <c r="G357" i="3" s="1"/>
  <c r="H357" i="3" l="1"/>
  <c r="C358" i="3" s="1"/>
  <c r="B358" i="3" l="1"/>
  <c r="E358" i="3"/>
  <c r="J358" i="3" s="1"/>
  <c r="I357" i="3"/>
  <c r="D358" i="3" l="1"/>
  <c r="F358" i="3" s="1"/>
  <c r="B359" i="3"/>
  <c r="G358" i="3" l="1"/>
  <c r="H358" i="3" s="1"/>
  <c r="C359" i="3" s="1"/>
  <c r="E359" i="3" l="1"/>
  <c r="J359" i="3" s="1"/>
  <c r="D359" i="3"/>
  <c r="F359" i="3" s="1"/>
  <c r="G359" i="3" s="1"/>
  <c r="I358" i="3"/>
  <c r="I359" i="3" l="1"/>
  <c r="H359" i="3"/>
  <c r="C360" i="3" s="1"/>
  <c r="B360" i="3" l="1"/>
  <c r="E360" i="3"/>
  <c r="J360" i="3" s="1"/>
  <c r="D360" i="3" l="1"/>
  <c r="F360" i="3" s="1"/>
  <c r="G360" i="3" s="1"/>
  <c r="I360" i="3" l="1"/>
  <c r="H360" i="3"/>
  <c r="C361" i="3" s="1"/>
  <c r="B361" i="3" l="1"/>
  <c r="E361" i="3"/>
  <c r="J361" i="3" s="1"/>
  <c r="D361" i="3"/>
  <c r="F361" i="3" s="1"/>
  <c r="G361" i="3" l="1"/>
  <c r="I361" i="3" s="1"/>
  <c r="H361" i="3" l="1"/>
  <c r="C362" i="3" s="1"/>
  <c r="E362" i="3" s="1"/>
  <c r="J362" i="3" s="1"/>
  <c r="B362" i="3"/>
  <c r="D362" i="3" l="1"/>
  <c r="F362" i="3" s="1"/>
  <c r="G362" i="3" s="1"/>
  <c r="I362" i="3" l="1"/>
  <c r="H362" i="3" l="1"/>
  <c r="C363" i="3" s="1"/>
  <c r="B363" i="3" l="1"/>
  <c r="E363" i="3"/>
  <c r="D363" i="3"/>
  <c r="F363" i="3" l="1"/>
  <c r="G363" i="3" s="1"/>
  <c r="B20" i="2"/>
  <c r="D2" i="3"/>
  <c r="B15" i="2"/>
  <c r="E2" i="3"/>
  <c r="J363" i="3"/>
  <c r="B17" i="2" l="1"/>
  <c r="E8" i="1" s="1"/>
  <c r="J5" i="4"/>
  <c r="A8" i="1"/>
  <c r="B23" i="2"/>
  <c r="G5" i="1" s="1"/>
  <c r="B21" i="2"/>
  <c r="G8" i="1" s="1"/>
  <c r="F2" i="3"/>
  <c r="I363" i="3" l="1"/>
  <c r="G2" i="3"/>
  <c r="B18" i="2"/>
  <c r="A10" i="1" s="1"/>
  <c r="B19" i="2"/>
  <c r="C8" i="1" s="1"/>
  <c r="H363" i="3"/>
  <c r="C364" i="3" l="1"/>
  <c r="E364" i="3" l="1"/>
  <c r="J364" i="3" s="1"/>
  <c r="D364" i="3" l="1"/>
  <c r="F364" i="3" s="1"/>
  <c r="G364" i="3" s="1"/>
  <c r="I364" i="3" l="1"/>
  <c r="H364" i="3" l="1"/>
  <c r="C365" i="3" s="1"/>
  <c r="E365" i="3" l="1"/>
  <c r="J365" i="3" s="1"/>
  <c r="D365" i="3" l="1"/>
  <c r="F365" i="3" s="1"/>
  <c r="G365" i="3" l="1"/>
  <c r="I365" i="3" s="1"/>
  <c r="H365" i="3" l="1"/>
  <c r="C366" i="3" s="1"/>
  <c r="E366" i="3" l="1"/>
  <c r="J366" i="3" s="1"/>
  <c r="D366" i="3"/>
  <c r="F366" i="3" s="1"/>
  <c r="G366" i="3" l="1"/>
  <c r="I366" i="3" s="1"/>
  <c r="H366" i="3" l="1"/>
  <c r="C367" i="3" s="1"/>
  <c r="E367" i="3" l="1"/>
  <c r="J367" i="3" s="1"/>
  <c r="D367" i="3"/>
  <c r="F367" i="3" s="1"/>
  <c r="G367" i="3" l="1"/>
  <c r="H367" i="3" s="1"/>
  <c r="C368" i="3" s="1"/>
  <c r="E368" i="3" l="1"/>
  <c r="J368" i="3" s="1"/>
  <c r="I367" i="3"/>
  <c r="D368" i="3" l="1"/>
  <c r="F368" i="3" s="1"/>
  <c r="G368" i="3" s="1"/>
  <c r="I368" i="3" s="1"/>
  <c r="H368" i="3" l="1"/>
  <c r="C369" i="3" s="1"/>
  <c r="E369" i="3" s="1"/>
  <c r="J369" i="3" s="1"/>
  <c r="D369" i="3" l="1"/>
  <c r="F369" i="3" s="1"/>
  <c r="G369" i="3" s="1"/>
  <c r="H369" i="3" s="1"/>
  <c r="C370" i="3" s="1"/>
  <c r="E370" i="3" l="1"/>
  <c r="J370" i="3" s="1"/>
  <c r="I369" i="3"/>
  <c r="D370" i="3"/>
  <c r="F370" i="3" s="1"/>
  <c r="G370" i="3" s="1"/>
  <c r="I370" i="3" l="1"/>
  <c r="H370" i="3" l="1"/>
  <c r="C371" i="3" s="1"/>
  <c r="E371" i="3" l="1"/>
  <c r="J371" i="3" s="1"/>
  <c r="D371" i="3" l="1"/>
  <c r="F371" i="3" s="1"/>
  <c r="G371" i="3" s="1"/>
  <c r="I371" i="3" l="1"/>
  <c r="H371" i="3"/>
  <c r="C372" i="3" s="1"/>
  <c r="E372" i="3" l="1"/>
  <c r="J372" i="3" s="1"/>
  <c r="D372" i="3" l="1"/>
  <c r="F372" i="3" s="1"/>
  <c r="G372" i="3" s="1"/>
  <c r="I372" i="3" l="1"/>
  <c r="H372" i="3" l="1"/>
  <c r="C373" i="3" s="1"/>
  <c r="E373" i="3" l="1"/>
  <c r="J373" i="3" s="1"/>
  <c r="D373" i="3" l="1"/>
  <c r="F373" i="3" s="1"/>
  <c r="G373" i="3" s="1"/>
  <c r="H373" i="3" l="1"/>
  <c r="C374" i="3" s="1"/>
  <c r="E374" i="3" l="1"/>
  <c r="J374" i="3" s="1"/>
  <c r="I373" i="3"/>
  <c r="D374" i="3" l="1"/>
  <c r="F374" i="3" s="1"/>
  <c r="G374" i="3" l="1"/>
  <c r="H374" i="3" s="1"/>
  <c r="C375" i="3" s="1"/>
  <c r="E375" i="3" l="1"/>
  <c r="J375" i="3" s="1"/>
  <c r="D375" i="3"/>
  <c r="F375" i="3" s="1"/>
  <c r="G375" i="3" s="1"/>
  <c r="I374" i="3"/>
  <c r="H375" i="3" l="1"/>
  <c r="C376" i="3" s="1"/>
  <c r="I375" i="3"/>
  <c r="E376" i="3"/>
  <c r="J376" i="3" s="1"/>
  <c r="D376" i="3" l="1"/>
  <c r="F376" i="3" s="1"/>
  <c r="G376" i="3" s="1"/>
  <c r="I376" i="3" l="1"/>
  <c r="H376" i="3" l="1"/>
  <c r="C377" i="3" s="1"/>
  <c r="E377" i="3" l="1"/>
  <c r="J377" i="3" s="1"/>
  <c r="D377" i="3" l="1"/>
  <c r="F377" i="3" s="1"/>
  <c r="G377" i="3" s="1"/>
  <c r="H377" i="3" l="1"/>
  <c r="C378" i="3" s="1"/>
  <c r="I377" i="3" l="1"/>
  <c r="E378" i="3"/>
  <c r="J378" i="3" s="1"/>
  <c r="D378" i="3" l="1"/>
  <c r="F378" i="3" s="1"/>
  <c r="G378" i="3" s="1"/>
  <c r="I378" i="3" l="1"/>
  <c r="H378" i="3" l="1"/>
  <c r="C379" i="3" s="1"/>
  <c r="E379" i="3" l="1"/>
  <c r="J379" i="3" s="1"/>
  <c r="D379" i="3"/>
  <c r="F379" i="3" s="1"/>
  <c r="G379" i="3" s="1"/>
  <c r="H379" i="3" l="1"/>
  <c r="C380" i="3" s="1"/>
  <c r="E380" i="3" l="1"/>
  <c r="J380" i="3" s="1"/>
  <c r="D380" i="3"/>
  <c r="F380" i="3" s="1"/>
  <c r="G380" i="3" s="1"/>
  <c r="I379" i="3"/>
  <c r="H380" i="3" l="1"/>
  <c r="C381" i="3" s="1"/>
  <c r="I380" i="3"/>
  <c r="E381" i="3" l="1"/>
  <c r="J381" i="3" s="1"/>
  <c r="D381" i="3" l="1"/>
  <c r="F381" i="3" s="1"/>
  <c r="G381" i="3" s="1"/>
  <c r="I381" i="3" l="1"/>
  <c r="H381" i="3"/>
  <c r="C382" i="3" s="1"/>
  <c r="E382" i="3" l="1"/>
  <c r="J382" i="3" s="1"/>
  <c r="D382" i="3" l="1"/>
  <c r="F382" i="3" s="1"/>
  <c r="G382" i="3" s="1"/>
  <c r="I382" i="3" l="1"/>
  <c r="H382" i="3" l="1"/>
  <c r="C383" i="3" s="1"/>
  <c r="E383" i="3" l="1"/>
  <c r="J383" i="3" s="1"/>
  <c r="D383" i="3" l="1"/>
  <c r="F383" i="3" s="1"/>
  <c r="G383" i="3" s="1"/>
  <c r="I383" i="3" l="1"/>
  <c r="H383" i="3" l="1"/>
  <c r="C384" i="3" s="1"/>
  <c r="E384" i="3" l="1"/>
  <c r="J384" i="3" s="1"/>
  <c r="D384" i="3" l="1"/>
  <c r="F384" i="3" s="1"/>
  <c r="G384" i="3" s="1"/>
  <c r="I384" i="3" l="1"/>
  <c r="H384" i="3"/>
  <c r="C385" i="3" s="1"/>
  <c r="E385" i="3" l="1"/>
  <c r="J385" i="3" s="1"/>
  <c r="D385" i="3" l="1"/>
  <c r="F385" i="3" s="1"/>
  <c r="G385" i="3" s="1"/>
  <c r="H385" i="3" l="1"/>
  <c r="C386" i="3" s="1"/>
  <c r="E386" i="3" l="1"/>
  <c r="J386" i="3" s="1"/>
  <c r="I385" i="3"/>
  <c r="D386" i="3" l="1"/>
  <c r="F386" i="3" s="1"/>
  <c r="G386" i="3" s="1"/>
  <c r="H386" i="3" l="1"/>
  <c r="C387" i="3" s="1"/>
  <c r="I386" i="3"/>
  <c r="E387" i="3" l="1"/>
  <c r="J387" i="3" s="1"/>
  <c r="D387" i="3" l="1"/>
  <c r="F387" i="3" s="1"/>
  <c r="G387" i="3" s="1"/>
  <c r="H387" i="3" l="1"/>
  <c r="C388" i="3" s="1"/>
  <c r="E388" i="3" l="1"/>
  <c r="J388" i="3" s="1"/>
  <c r="I387" i="3"/>
  <c r="D388" i="3" l="1"/>
  <c r="F388" i="3" s="1"/>
  <c r="G388" i="3" l="1"/>
  <c r="H388" i="3" s="1"/>
  <c r="C389" i="3" s="1"/>
  <c r="E389" i="3" l="1"/>
  <c r="J389" i="3" s="1"/>
  <c r="I388" i="3"/>
  <c r="D389" i="3" l="1"/>
  <c r="F389" i="3" s="1"/>
  <c r="G389" i="3" s="1"/>
  <c r="I389" i="3" l="1"/>
  <c r="H389" i="3"/>
  <c r="C390" i="3" s="1"/>
  <c r="E390" i="3" l="1"/>
  <c r="J390" i="3" s="1"/>
  <c r="D390" i="3" l="1"/>
  <c r="F390" i="3" s="1"/>
  <c r="G390" i="3" s="1"/>
  <c r="I390" i="3" l="1"/>
  <c r="H390" i="3" l="1"/>
  <c r="C391" i="3" s="1"/>
  <c r="E391" i="3" l="1"/>
  <c r="J391" i="3" s="1"/>
  <c r="D391" i="3"/>
  <c r="F391" i="3" s="1"/>
  <c r="G391" i="3" s="1"/>
  <c r="I391" i="3" l="1"/>
  <c r="H391" i="3"/>
  <c r="C392" i="3" s="1"/>
  <c r="E392" i="3" l="1"/>
  <c r="J392" i="3" s="1"/>
  <c r="D392" i="3" l="1"/>
  <c r="F392" i="3" s="1"/>
  <c r="G392" i="3" s="1"/>
  <c r="H392" i="3" l="1"/>
  <c r="C393" i="3" s="1"/>
  <c r="I392" i="3" l="1"/>
  <c r="E393" i="3"/>
  <c r="J393" i="3" s="1"/>
  <c r="D393" i="3" l="1"/>
  <c r="F393" i="3" s="1"/>
  <c r="G393" i="3" l="1"/>
  <c r="H393" i="3" s="1"/>
  <c r="C394" i="3" s="1"/>
  <c r="E394" i="3" l="1"/>
  <c r="J394" i="3" s="1"/>
  <c r="I393" i="3"/>
  <c r="D394" i="3" l="1"/>
  <c r="F394" i="3" s="1"/>
  <c r="G394" i="3" l="1"/>
  <c r="H394" i="3" s="1"/>
  <c r="C395" i="3" s="1"/>
  <c r="E395" i="3" l="1"/>
  <c r="J395" i="3" s="1"/>
  <c r="D395" i="3"/>
  <c r="F395" i="3" s="1"/>
  <c r="I394" i="3"/>
  <c r="G395" i="3" l="1"/>
  <c r="I395" i="3" s="1"/>
  <c r="H395" i="3" l="1"/>
  <c r="C396" i="3" s="1"/>
  <c r="E396" i="3" l="1"/>
  <c r="J396" i="3" s="1"/>
  <c r="D396" i="3" l="1"/>
  <c r="F396" i="3" s="1"/>
  <c r="G396" i="3" l="1"/>
  <c r="H396" i="3" s="1"/>
  <c r="C397" i="3" s="1"/>
  <c r="E397" i="3" l="1"/>
  <c r="J397" i="3" s="1"/>
  <c r="I396" i="3"/>
  <c r="D397" i="3" l="1"/>
  <c r="F397" i="3" s="1"/>
  <c r="G397" i="3" s="1"/>
  <c r="I397" i="3" s="1"/>
  <c r="H397" i="3" l="1"/>
  <c r="C398" i="3" s="1"/>
  <c r="E398" i="3" l="1"/>
  <c r="J398" i="3" s="1"/>
  <c r="D398" i="3"/>
  <c r="F398" i="3" s="1"/>
  <c r="G398" i="3" l="1"/>
  <c r="I398" i="3" s="1"/>
  <c r="H398" i="3" l="1"/>
  <c r="C399" i="3" s="1"/>
  <c r="E399" i="3" l="1"/>
  <c r="J399" i="3" s="1"/>
  <c r="D399" i="3"/>
  <c r="F399" i="3" s="1"/>
  <c r="G399" i="3" l="1"/>
  <c r="I399" i="3" s="1"/>
  <c r="H399" i="3" l="1"/>
  <c r="C400" i="3" s="1"/>
  <c r="E400" i="3" l="1"/>
  <c r="J400" i="3" s="1"/>
  <c r="D400" i="3"/>
  <c r="F400" i="3" s="1"/>
  <c r="G400" i="3" l="1"/>
  <c r="H400" i="3" s="1"/>
  <c r="C401" i="3" s="1"/>
  <c r="E401" i="3" l="1"/>
  <c r="J401" i="3" s="1"/>
  <c r="I400" i="3"/>
  <c r="D401" i="3" l="1"/>
  <c r="F401" i="3" s="1"/>
  <c r="G401" i="3" l="1"/>
  <c r="H401" i="3" s="1"/>
  <c r="C402" i="3" s="1"/>
  <c r="E402" i="3" l="1"/>
  <c r="J402" i="3" s="1"/>
  <c r="I401" i="3"/>
  <c r="D402" i="3" l="1"/>
  <c r="F402" i="3" s="1"/>
  <c r="G402" i="3" l="1"/>
  <c r="H402" i="3" s="1"/>
  <c r="C403" i="3" s="1"/>
  <c r="E403" i="3" l="1"/>
  <c r="J403" i="3" s="1"/>
  <c r="I402" i="3"/>
  <c r="D403" i="3" l="1"/>
  <c r="F403" i="3" s="1"/>
  <c r="G403" i="3" l="1"/>
  <c r="H403" i="3" s="1"/>
  <c r="C404" i="3" s="1"/>
  <c r="E404" i="3" l="1"/>
  <c r="I403" i="3"/>
  <c r="D404" i="3" l="1"/>
  <c r="F404" i="3" s="1"/>
  <c r="J404" i="3"/>
  <c r="G404" i="3" l="1"/>
  <c r="H404" i="3" s="1"/>
  <c r="C405" i="3" s="1"/>
  <c r="E405" i="3" l="1"/>
  <c r="I404" i="3"/>
  <c r="D405" i="3" l="1"/>
  <c r="F405" i="3" s="1"/>
  <c r="J405" i="3"/>
  <c r="G405" i="3" l="1"/>
  <c r="H405" i="3" s="1"/>
  <c r="C406" i="3" s="1"/>
  <c r="E406" i="3" l="1"/>
  <c r="J406" i="3" s="1"/>
  <c r="D406" i="3"/>
  <c r="F406" i="3" s="1"/>
  <c r="G406" i="3" s="1"/>
  <c r="I405" i="3"/>
  <c r="I406" i="3" l="1"/>
  <c r="H406" i="3"/>
  <c r="C407" i="3" s="1"/>
  <c r="E407" i="3" l="1"/>
  <c r="J407" i="3" s="1"/>
  <c r="D407" i="3"/>
  <c r="F407" i="3" s="1"/>
  <c r="G407" i="3" l="1"/>
  <c r="H407" i="3" s="1"/>
  <c r="C408" i="3" s="1"/>
  <c r="E408" i="3" l="1"/>
  <c r="J408" i="3" s="1"/>
  <c r="D408" i="3"/>
  <c r="F408" i="3" s="1"/>
  <c r="G408" i="3" s="1"/>
  <c r="I407" i="3"/>
  <c r="H408" i="3" l="1"/>
  <c r="C409" i="3" s="1"/>
  <c r="I408" i="3"/>
  <c r="E409" i="3" l="1"/>
  <c r="J409" i="3" s="1"/>
  <c r="D409" i="3" l="1"/>
  <c r="F409" i="3" s="1"/>
  <c r="G409" i="3" l="1"/>
  <c r="I409" i="3" s="1"/>
  <c r="H409" i="3" l="1"/>
  <c r="C410" i="3" s="1"/>
  <c r="E410" i="3" l="1"/>
  <c r="J410" i="3" s="1"/>
  <c r="D410" i="3"/>
  <c r="F410" i="3" s="1"/>
  <c r="G410" i="3" l="1"/>
  <c r="H410" i="3" s="1"/>
  <c r="C411" i="3" s="1"/>
  <c r="E411" i="3" l="1"/>
  <c r="J411" i="3" s="1"/>
  <c r="D411" i="3"/>
  <c r="F411" i="3" s="1"/>
  <c r="G411" i="3" s="1"/>
  <c r="I410" i="3"/>
  <c r="H411" i="3" l="1"/>
  <c r="C412" i="3" s="1"/>
  <c r="I411" i="3"/>
  <c r="E412" i="3" l="1"/>
  <c r="J412" i="3" s="1"/>
  <c r="D412" i="3" l="1"/>
  <c r="F412" i="3" s="1"/>
  <c r="G412" i="3" s="1"/>
  <c r="I412" i="3" s="1"/>
  <c r="H412" i="3" l="1"/>
  <c r="C413" i="3" s="1"/>
  <c r="E413" i="3" l="1"/>
  <c r="J413" i="3" s="1"/>
  <c r="D413" i="3" l="1"/>
  <c r="F413" i="3" s="1"/>
  <c r="G413" i="3" l="1"/>
  <c r="I413" i="3" s="1"/>
  <c r="H413" i="3" l="1"/>
  <c r="C414" i="3" s="1"/>
  <c r="E414" i="3" l="1"/>
  <c r="J414" i="3" s="1"/>
  <c r="D414" i="3" l="1"/>
  <c r="F414" i="3" s="1"/>
  <c r="G414" i="3" l="1"/>
  <c r="I414" i="3" s="1"/>
  <c r="H414" i="3" l="1"/>
  <c r="C415" i="3" s="1"/>
  <c r="E415" i="3" l="1"/>
  <c r="J415" i="3" s="1"/>
  <c r="D415" i="3" l="1"/>
  <c r="F415" i="3" s="1"/>
  <c r="G415" i="3" l="1"/>
  <c r="I415" i="3" s="1"/>
  <c r="H415" i="3" l="1"/>
  <c r="C416" i="3" s="1"/>
  <c r="E416" i="3" l="1"/>
  <c r="J416" i="3" s="1"/>
  <c r="D416" i="3" l="1"/>
  <c r="F416" i="3" s="1"/>
  <c r="G416" i="3" l="1"/>
  <c r="H416" i="3" s="1"/>
  <c r="C417" i="3" s="1"/>
  <c r="E417" i="3" l="1"/>
  <c r="J417" i="3" s="1"/>
  <c r="I416" i="3"/>
  <c r="D417" i="3" l="1"/>
  <c r="F417" i="3" s="1"/>
  <c r="G417" i="3" l="1"/>
  <c r="H417" i="3" s="1"/>
  <c r="C418" i="3" s="1"/>
  <c r="E418" i="3" l="1"/>
  <c r="J418" i="3" s="1"/>
  <c r="I417" i="3"/>
  <c r="D418" i="3" l="1"/>
  <c r="F418" i="3" s="1"/>
  <c r="G418" i="3" l="1"/>
  <c r="I418" i="3" s="1"/>
  <c r="H418" i="3" l="1"/>
  <c r="C419" i="3" s="1"/>
  <c r="E419" i="3" l="1"/>
  <c r="J419" i="3" s="1"/>
  <c r="D419" i="3"/>
  <c r="F419" i="3" s="1"/>
  <c r="G419" i="3" l="1"/>
  <c r="H419" i="3" s="1"/>
  <c r="C420" i="3" s="1"/>
  <c r="E420" i="3" l="1"/>
  <c r="J420" i="3" s="1"/>
  <c r="D420" i="3"/>
  <c r="F420" i="3" s="1"/>
  <c r="G420" i="3" s="1"/>
  <c r="I419" i="3"/>
  <c r="I420" i="3" l="1"/>
  <c r="H420" i="3"/>
  <c r="C421" i="3" s="1"/>
  <c r="E421" i="3" l="1"/>
  <c r="J421" i="3" s="1"/>
  <c r="D421" i="3"/>
  <c r="F421" i="3" s="1"/>
  <c r="G421" i="3" s="1"/>
  <c r="I421" i="3" l="1"/>
  <c r="H421" i="3"/>
  <c r="C422" i="3" s="1"/>
  <c r="E422" i="3" l="1"/>
  <c r="J422" i="3" s="1"/>
  <c r="D422" i="3" l="1"/>
  <c r="F422" i="3" s="1"/>
  <c r="G422" i="3" s="1"/>
  <c r="H422" i="3" s="1"/>
  <c r="C423" i="3" s="1"/>
  <c r="E423" i="3" l="1"/>
  <c r="J423" i="3" s="1"/>
  <c r="D423" i="3"/>
  <c r="F423" i="3" s="1"/>
  <c r="I422" i="3"/>
  <c r="G423" i="3" l="1"/>
  <c r="H423" i="3" s="1"/>
  <c r="C424" i="3" s="1"/>
  <c r="E424" i="3" l="1"/>
  <c r="J424" i="3" s="1"/>
  <c r="D424" i="3"/>
  <c r="F424" i="3" s="1"/>
  <c r="G424" i="3" s="1"/>
  <c r="I423" i="3"/>
  <c r="H424" i="3" l="1"/>
  <c r="C425" i="3" s="1"/>
  <c r="I424" i="3"/>
  <c r="E425" i="3" l="1"/>
  <c r="J425" i="3" s="1"/>
  <c r="D425" i="3"/>
  <c r="F425" i="3" s="1"/>
  <c r="G425" i="3" l="1"/>
  <c r="H425" i="3" s="1"/>
  <c r="C426" i="3" s="1"/>
  <c r="E426" i="3" l="1"/>
  <c r="J426" i="3" s="1"/>
  <c r="I425" i="3"/>
  <c r="D426" i="3" l="1"/>
  <c r="F426" i="3" s="1"/>
  <c r="G426" i="3" l="1"/>
  <c r="H426" i="3" s="1"/>
  <c r="C427" i="3" s="1"/>
  <c r="E427" i="3" l="1"/>
  <c r="J427" i="3" s="1"/>
  <c r="I426" i="3"/>
  <c r="D427" i="3" l="1"/>
  <c r="F427" i="3" s="1"/>
  <c r="G427" i="3" l="1"/>
  <c r="H427" i="3" s="1"/>
  <c r="C428" i="3" s="1"/>
  <c r="E428" i="3" l="1"/>
  <c r="J428" i="3" s="1"/>
  <c r="D428" i="3"/>
  <c r="F428" i="3" s="1"/>
  <c r="G428" i="3" s="1"/>
  <c r="I427" i="3"/>
  <c r="H428" i="3" l="1"/>
  <c r="C429" i="3" s="1"/>
  <c r="I428" i="3"/>
  <c r="E429" i="3" l="1"/>
  <c r="J429" i="3" s="1"/>
  <c r="D429" i="3" l="1"/>
  <c r="F429" i="3" s="1"/>
  <c r="G429" i="3" s="1"/>
  <c r="H429" i="3" s="1"/>
  <c r="C430" i="3" s="1"/>
  <c r="E430" i="3" l="1"/>
  <c r="J430" i="3" s="1"/>
  <c r="I429" i="3"/>
  <c r="D430" i="3" l="1"/>
  <c r="F430" i="3" s="1"/>
  <c r="G430" i="3" l="1"/>
  <c r="H430" i="3" s="1"/>
  <c r="C431" i="3" s="1"/>
  <c r="E431" i="3" l="1"/>
  <c r="J431" i="3" s="1"/>
  <c r="I430" i="3"/>
  <c r="D431" i="3" l="1"/>
  <c r="F431" i="3" s="1"/>
  <c r="G431" i="3" l="1"/>
  <c r="H431" i="3" s="1"/>
  <c r="C432" i="3" s="1"/>
  <c r="E432" i="3" l="1"/>
  <c r="J432" i="3" s="1"/>
  <c r="I431" i="3"/>
  <c r="D432" i="3" l="1"/>
  <c r="F432" i="3" s="1"/>
  <c r="G432" i="3" l="1"/>
  <c r="I432" i="3" s="1"/>
  <c r="H432" i="3" l="1"/>
  <c r="C433" i="3" s="1"/>
  <c r="E433" i="3" l="1"/>
  <c r="J433" i="3" s="1"/>
  <c r="D433" i="3" l="1"/>
  <c r="F433" i="3" s="1"/>
  <c r="G433" i="3" l="1"/>
  <c r="I433" i="3" s="1"/>
  <c r="H433" i="3" l="1"/>
  <c r="C434" i="3" s="1"/>
  <c r="E434" i="3" l="1"/>
  <c r="J434" i="3" s="1"/>
  <c r="D434" i="3" l="1"/>
  <c r="F434" i="3" s="1"/>
  <c r="G434" i="3" l="1"/>
  <c r="I434" i="3" s="1"/>
  <c r="H434" i="3" l="1"/>
  <c r="C435" i="3" s="1"/>
  <c r="E435" i="3" l="1"/>
  <c r="J435" i="3" s="1"/>
  <c r="D435" i="3"/>
  <c r="F435" i="3" s="1"/>
  <c r="G435" i="3" l="1"/>
  <c r="H435" i="3" s="1"/>
  <c r="C436" i="3" s="1"/>
  <c r="E436" i="3" l="1"/>
  <c r="J436" i="3" s="1"/>
  <c r="I435" i="3"/>
  <c r="D436" i="3" l="1"/>
  <c r="F436" i="3" s="1"/>
  <c r="G436" i="3" s="1"/>
  <c r="H436" i="3" s="1"/>
  <c r="C437" i="3" s="1"/>
  <c r="I436" i="3" l="1"/>
  <c r="E437" i="3"/>
  <c r="J437" i="3" s="1"/>
  <c r="D437" i="3"/>
  <c r="F437" i="3" s="1"/>
  <c r="G437" i="3" s="1"/>
  <c r="H437" i="3" l="1"/>
  <c r="C438" i="3" s="1"/>
  <c r="I437" i="3"/>
  <c r="E438" i="3" l="1"/>
  <c r="J438" i="3" s="1"/>
  <c r="D438" i="3"/>
  <c r="F438" i="3" s="1"/>
  <c r="G438" i="3" l="1"/>
  <c r="I438" i="3" s="1"/>
  <c r="H438" i="3" l="1"/>
  <c r="C439" i="3" s="1"/>
  <c r="E439" i="3" l="1"/>
  <c r="J439" i="3" s="1"/>
  <c r="D439" i="3"/>
  <c r="F439" i="3" s="1"/>
  <c r="G439" i="3" l="1"/>
  <c r="H439" i="3" s="1"/>
  <c r="C440" i="3" s="1"/>
  <c r="E440" i="3" l="1"/>
  <c r="J440" i="3" s="1"/>
  <c r="I439" i="3"/>
  <c r="D440" i="3" l="1"/>
  <c r="F440" i="3" s="1"/>
  <c r="G440" i="3" l="1"/>
  <c r="H440" i="3" s="1"/>
  <c r="C441" i="3" s="1"/>
  <c r="E441" i="3" l="1"/>
  <c r="J441" i="3" s="1"/>
  <c r="D441" i="3"/>
  <c r="F441" i="3" s="1"/>
  <c r="G441" i="3" s="1"/>
  <c r="I440" i="3"/>
  <c r="I441" i="3" l="1"/>
  <c r="H441" i="3"/>
  <c r="C442" i="3" s="1"/>
  <c r="E442" i="3" l="1"/>
  <c r="J442" i="3" s="1"/>
  <c r="D442" i="3"/>
  <c r="F442" i="3" s="1"/>
  <c r="G442" i="3" s="1"/>
  <c r="I442" i="3" l="1"/>
  <c r="H442" i="3"/>
  <c r="C443" i="3" s="1"/>
  <c r="E443" i="3" l="1"/>
  <c r="J443" i="3" s="1"/>
  <c r="D443" i="3"/>
  <c r="F443" i="3" s="1"/>
  <c r="G443" i="3" l="1"/>
  <c r="H443" i="3" s="1"/>
  <c r="C444" i="3" s="1"/>
  <c r="E444" i="3" l="1"/>
  <c r="J444" i="3" s="1"/>
  <c r="D444" i="3"/>
  <c r="F444" i="3" s="1"/>
  <c r="G444" i="3" s="1"/>
  <c r="I443" i="3"/>
  <c r="H444" i="3" l="1"/>
  <c r="C445" i="3" s="1"/>
  <c r="I444" i="3"/>
  <c r="E445" i="3" l="1"/>
  <c r="J445" i="3" s="1"/>
  <c r="D445" i="3" l="1"/>
  <c r="F445" i="3" s="1"/>
  <c r="G445" i="3" s="1"/>
  <c r="H445" i="3" s="1"/>
  <c r="C446" i="3" s="1"/>
  <c r="E446" i="3" l="1"/>
  <c r="J446" i="3" s="1"/>
  <c r="D446" i="3"/>
  <c r="F446" i="3" s="1"/>
  <c r="G446" i="3" s="1"/>
  <c r="I445" i="3"/>
  <c r="I446" i="3" l="1"/>
  <c r="H446" i="3"/>
  <c r="C447" i="3" s="1"/>
  <c r="E447" i="3" l="1"/>
  <c r="J447" i="3" s="1"/>
  <c r="D447" i="3" l="1"/>
  <c r="F447" i="3" s="1"/>
  <c r="G447" i="3" s="1"/>
  <c r="I447" i="3" l="1"/>
  <c r="H447" i="3" l="1"/>
  <c r="C448" i="3" s="1"/>
  <c r="E448" i="3" l="1"/>
  <c r="J448" i="3" s="1"/>
  <c r="D448" i="3" l="1"/>
  <c r="F448" i="3" s="1"/>
  <c r="G448" i="3" s="1"/>
  <c r="I448" i="3" l="1"/>
  <c r="H448" i="3" l="1"/>
  <c r="C449" i="3" s="1"/>
  <c r="E449" i="3" l="1"/>
  <c r="J449" i="3" s="1"/>
  <c r="D449" i="3"/>
  <c r="F449" i="3" s="1"/>
  <c r="G449" i="3" s="1"/>
  <c r="H449" i="3" l="1"/>
  <c r="C450" i="3" s="1"/>
  <c r="I449" i="3" l="1"/>
  <c r="E450" i="3"/>
  <c r="J450" i="3" s="1"/>
  <c r="D450" i="3" l="1"/>
  <c r="F450" i="3" s="1"/>
  <c r="G450" i="3" s="1"/>
  <c r="I450" i="3" l="1"/>
  <c r="H450" i="3" l="1"/>
  <c r="C451" i="3" s="1"/>
  <c r="E451" i="3" l="1"/>
  <c r="J451" i="3" s="1"/>
  <c r="D451" i="3" l="1"/>
  <c r="F451" i="3" s="1"/>
  <c r="G451" i="3" s="1"/>
  <c r="H451" i="3" l="1"/>
  <c r="C452" i="3" s="1"/>
  <c r="E452" i="3" s="1"/>
  <c r="J452" i="3" s="1"/>
  <c r="I451" i="3"/>
  <c r="D452" i="3" l="1"/>
  <c r="F452" i="3" s="1"/>
  <c r="G452" i="3" l="1"/>
  <c r="I452" i="3" s="1"/>
  <c r="H452" i="3" l="1"/>
  <c r="C453" i="3" s="1"/>
  <c r="E453" i="3" l="1"/>
  <c r="J453" i="3" s="1"/>
  <c r="D453" i="3" l="1"/>
  <c r="F453" i="3" s="1"/>
  <c r="G453" i="3" l="1"/>
  <c r="H453" i="3" s="1"/>
  <c r="C454" i="3" s="1"/>
  <c r="E454" i="3" l="1"/>
  <c r="J454" i="3" s="1"/>
  <c r="I453" i="3"/>
  <c r="D454" i="3" l="1"/>
  <c r="F454" i="3" s="1"/>
  <c r="G454" i="3" l="1"/>
  <c r="H454" i="3" s="1"/>
  <c r="C455" i="3" s="1"/>
  <c r="E455" i="3" l="1"/>
  <c r="J455" i="3" s="1"/>
  <c r="I454" i="3"/>
  <c r="D455" i="3" l="1"/>
  <c r="F455" i="3" s="1"/>
  <c r="G455" i="3" s="1"/>
  <c r="I455" i="3" l="1"/>
  <c r="H455" i="3"/>
  <c r="C456" i="3" s="1"/>
  <c r="E456" i="3" l="1"/>
  <c r="J456" i="3" s="1"/>
  <c r="D456" i="3" l="1"/>
  <c r="F456" i="3" s="1"/>
  <c r="G456" i="3" s="1"/>
  <c r="I456" i="3" l="1"/>
  <c r="H456" i="3" l="1"/>
  <c r="C457" i="3" s="1"/>
  <c r="E457" i="3" l="1"/>
  <c r="J457" i="3" s="1"/>
  <c r="D457" i="3" l="1"/>
  <c r="F457" i="3" s="1"/>
  <c r="G457" i="3" l="1"/>
  <c r="I457" i="3" s="1"/>
  <c r="H457" i="3" l="1"/>
  <c r="C458" i="3" s="1"/>
  <c r="E458" i="3" l="1"/>
  <c r="J458" i="3" l="1"/>
  <c r="D458" i="3"/>
  <c r="F458" i="3" s="1"/>
  <c r="G458" i="3" l="1"/>
  <c r="H458" i="3" s="1"/>
  <c r="C459" i="3" s="1"/>
  <c r="E459" i="3" l="1"/>
  <c r="J459" i="3" s="1"/>
  <c r="D459" i="3"/>
  <c r="F459" i="3" s="1"/>
  <c r="G459" i="3" s="1"/>
  <c r="I458" i="3"/>
  <c r="H459" i="3" l="1"/>
  <c r="C460" i="3" s="1"/>
  <c r="E460" i="3"/>
  <c r="J460" i="3" s="1"/>
  <c r="I459" i="3"/>
  <c r="D460" i="3" l="1"/>
  <c r="F460" i="3" s="1"/>
  <c r="G460" i="3" s="1"/>
  <c r="I460" i="3" l="1"/>
  <c r="H460" i="3" l="1"/>
  <c r="C461" i="3" s="1"/>
  <c r="E461" i="3" l="1"/>
  <c r="J461" i="3" s="1"/>
  <c r="D461" i="3" l="1"/>
  <c r="F461" i="3" s="1"/>
  <c r="G461" i="3" s="1"/>
  <c r="H461" i="3" l="1"/>
  <c r="C462" i="3" s="1"/>
  <c r="E462" i="3" l="1"/>
  <c r="J462" i="3" s="1"/>
  <c r="D462" i="3"/>
  <c r="F462" i="3" s="1"/>
  <c r="I461" i="3"/>
  <c r="G462" i="3" l="1"/>
  <c r="H462" i="3" s="1"/>
  <c r="C463" i="3" s="1"/>
  <c r="E463" i="3" l="1"/>
  <c r="J463" i="3" s="1"/>
  <c r="I462" i="3"/>
  <c r="D463" i="3" l="1"/>
  <c r="F463" i="3" s="1"/>
  <c r="G463" i="3" l="1"/>
  <c r="H463" i="3" s="1"/>
  <c r="C464" i="3" s="1"/>
  <c r="E464" i="3" l="1"/>
  <c r="J464" i="3" s="1"/>
  <c r="D464" i="3"/>
  <c r="F464" i="3" s="1"/>
  <c r="G464" i="3" s="1"/>
  <c r="I463" i="3"/>
  <c r="H464" i="3" l="1"/>
  <c r="C465" i="3" s="1"/>
  <c r="E465" i="3" s="1"/>
  <c r="J465" i="3" s="1"/>
  <c r="I464" i="3"/>
  <c r="D465" i="3" l="1"/>
  <c r="F465" i="3" s="1"/>
  <c r="G465" i="3" s="1"/>
  <c r="H465" i="3" s="1"/>
  <c r="C466" i="3" s="1"/>
  <c r="E466" i="3" l="1"/>
  <c r="J466" i="3" s="1"/>
  <c r="I465" i="3"/>
  <c r="D466" i="3" l="1"/>
  <c r="F466" i="3" s="1"/>
  <c r="G466" i="3" s="1"/>
  <c r="H466" i="3" l="1"/>
  <c r="C467" i="3" s="1"/>
  <c r="E467" i="3"/>
  <c r="J467" i="3" s="1"/>
  <c r="I466" i="3"/>
  <c r="D467" i="3" l="1"/>
  <c r="F467" i="3" s="1"/>
  <c r="G467" i="3" s="1"/>
  <c r="I467" i="3" l="1"/>
  <c r="H467" i="3" l="1"/>
  <c r="C468" i="3" s="1"/>
  <c r="E468" i="3" l="1"/>
  <c r="J468" i="3" s="1"/>
  <c r="D468" i="3"/>
  <c r="F468" i="3" s="1"/>
  <c r="G468" i="3" s="1"/>
  <c r="I468" i="3" l="1"/>
  <c r="H468" i="3" l="1"/>
  <c r="C469" i="3" s="1"/>
  <c r="E469" i="3" l="1"/>
  <c r="J469" i="3" s="1"/>
  <c r="D469" i="3"/>
  <c r="F469" i="3" s="1"/>
  <c r="G469" i="3" s="1"/>
  <c r="I469" i="3" l="1"/>
  <c r="H469" i="3"/>
  <c r="C470" i="3" s="1"/>
  <c r="E470" i="3" l="1"/>
  <c r="J470" i="3" s="1"/>
  <c r="D470" i="3"/>
  <c r="F470" i="3" s="1"/>
  <c r="G470" i="3" s="1"/>
  <c r="I470" i="3" l="1"/>
  <c r="H470" i="3"/>
  <c r="C471" i="3" s="1"/>
  <c r="E471" i="3" l="1"/>
  <c r="J471" i="3" s="1"/>
  <c r="D471" i="3"/>
  <c r="F471" i="3" s="1"/>
  <c r="G471" i="3" s="1"/>
  <c r="I471" i="3" l="1"/>
  <c r="H471" i="3"/>
  <c r="C472" i="3" s="1"/>
  <c r="E472" i="3" l="1"/>
  <c r="J472" i="3" s="1"/>
  <c r="D472" i="3" l="1"/>
  <c r="F472" i="3" s="1"/>
  <c r="G472" i="3" l="1"/>
  <c r="I472" i="3" s="1"/>
  <c r="H472" i="3" l="1"/>
  <c r="C473" i="3" s="1"/>
  <c r="E473" i="3" l="1"/>
  <c r="J473" i="3" s="1"/>
  <c r="D473" i="3"/>
  <c r="F473" i="3" s="1"/>
  <c r="G473" i="3" l="1"/>
  <c r="H473" i="3" s="1"/>
  <c r="C474" i="3" s="1"/>
  <c r="E474" i="3" l="1"/>
  <c r="J474" i="3" s="1"/>
  <c r="D474" i="3"/>
  <c r="F474" i="3" s="1"/>
  <c r="I473" i="3"/>
  <c r="G474" i="3" l="1"/>
  <c r="I474" i="3" s="1"/>
  <c r="H474" i="3" l="1"/>
  <c r="C475" i="3" s="1"/>
  <c r="E475" i="3" l="1"/>
  <c r="J475" i="3" s="1"/>
  <c r="D475" i="3" l="1"/>
  <c r="F475" i="3" s="1"/>
  <c r="G475" i="3" s="1"/>
  <c r="H475" i="3" s="1"/>
  <c r="C476" i="3" s="1"/>
  <c r="E476" i="3" l="1"/>
  <c r="J476" i="3" s="1"/>
  <c r="D476" i="3"/>
  <c r="F476" i="3" s="1"/>
  <c r="G476" i="3" s="1"/>
  <c r="I475" i="3"/>
  <c r="H476" i="3" l="1"/>
  <c r="C477" i="3" s="1"/>
  <c r="I476" i="3"/>
  <c r="E477" i="3" l="1"/>
  <c r="J477" i="3" s="1"/>
  <c r="D477" i="3"/>
  <c r="F477" i="3" s="1"/>
  <c r="G477" i="3" l="1"/>
  <c r="H477" i="3" s="1"/>
  <c r="C478" i="3" s="1"/>
  <c r="E478" i="3" l="1"/>
  <c r="J478" i="3" s="1"/>
  <c r="D478" i="3"/>
  <c r="F478" i="3" s="1"/>
  <c r="I477" i="3"/>
  <c r="G478" i="3" l="1"/>
  <c r="I478" i="3" s="1"/>
  <c r="H478" i="3" l="1"/>
  <c r="C479" i="3" s="1"/>
  <c r="E479" i="3" l="1"/>
  <c r="J479" i="3" s="1"/>
  <c r="D479" i="3" l="1"/>
  <c r="F479" i="3" s="1"/>
  <c r="G479" i="3" l="1"/>
  <c r="H479" i="3" s="1"/>
  <c r="C480" i="3" s="1"/>
  <c r="E480" i="3" l="1"/>
  <c r="J480" i="3" s="1"/>
  <c r="I479" i="3"/>
  <c r="D480" i="3" l="1"/>
  <c r="F480" i="3" s="1"/>
  <c r="G480" i="3" l="1"/>
  <c r="I480" i="3" s="1"/>
  <c r="H480" i="3" l="1"/>
  <c r="C481" i="3" s="1"/>
  <c r="E481" i="3" l="1"/>
  <c r="J481" i="3" s="1"/>
  <c r="D481" i="3" l="1"/>
  <c r="F481" i="3" s="1"/>
  <c r="G481" i="3" l="1"/>
  <c r="I481" i="3" s="1"/>
  <c r="H481" i="3" l="1"/>
  <c r="C482" i="3" s="1"/>
  <c r="E482" i="3" l="1"/>
  <c r="J482" i="3" s="1"/>
  <c r="D482" i="3"/>
  <c r="F482" i="3" s="1"/>
  <c r="G482" i="3" l="1"/>
  <c r="I482" i="3" s="1"/>
  <c r="H482" i="3" l="1"/>
  <c r="C483" i="3" s="1"/>
  <c r="E483" i="3" l="1"/>
  <c r="J483" i="3" s="1"/>
  <c r="D483" i="3" l="1"/>
  <c r="F483" i="3" s="1"/>
  <c r="G483" i="3" l="1"/>
  <c r="I483" i="3" s="1"/>
  <c r="H483" i="3" l="1"/>
  <c r="C484" i="3" s="1"/>
  <c r="D484" i="3" l="1"/>
  <c r="E484" i="3"/>
  <c r="J484" i="3" s="1"/>
  <c r="F484" i="3" l="1"/>
  <c r="G484" i="3" l="1"/>
  <c r="I484" i="3" s="1"/>
  <c r="H484" i="3" l="1"/>
  <c r="C485" i="3" s="1"/>
  <c r="E485" i="3" l="1"/>
  <c r="J485" i="3" s="1"/>
  <c r="D485" i="3"/>
  <c r="F485" i="3" s="1"/>
  <c r="G485" i="3" l="1"/>
  <c r="H485" i="3" s="1"/>
  <c r="C486" i="3" s="1"/>
  <c r="E486" i="3" l="1"/>
  <c r="J486" i="3" s="1"/>
  <c r="D486" i="3"/>
  <c r="F486" i="3" s="1"/>
  <c r="G486" i="3" s="1"/>
  <c r="I485" i="3"/>
  <c r="I486" i="3" l="1"/>
  <c r="H486" i="3"/>
  <c r="C487" i="3" s="1"/>
  <c r="D487" i="3" l="1"/>
  <c r="E487" i="3"/>
  <c r="J487" i="3" s="1"/>
  <c r="F487" i="3" l="1"/>
  <c r="G487" i="3" l="1"/>
  <c r="H487" i="3"/>
  <c r="C488" i="3" s="1"/>
  <c r="I487" i="3"/>
  <c r="E488" i="3" l="1"/>
  <c r="J488" i="3" s="1"/>
  <c r="D488" i="3"/>
  <c r="F488" i="3" s="1"/>
  <c r="G488" i="3" l="1"/>
  <c r="I488" i="3" s="1"/>
  <c r="H488" i="3" l="1"/>
  <c r="C489" i="3" s="1"/>
  <c r="D489" i="3" l="1"/>
  <c r="E489" i="3"/>
  <c r="J489" i="3" s="1"/>
  <c r="F489" i="3" l="1"/>
  <c r="G489" i="3" l="1"/>
  <c r="I489" i="3" s="1"/>
  <c r="H489" i="3" l="1"/>
  <c r="C490" i="3" s="1"/>
  <c r="D490" i="3" l="1"/>
  <c r="E490" i="3"/>
  <c r="J490" i="3" s="1"/>
  <c r="F490" i="3" l="1"/>
  <c r="G490" i="3" l="1"/>
  <c r="I490" i="3" s="1"/>
  <c r="H490" i="3" l="1"/>
  <c r="C491" i="3" s="1"/>
  <c r="E491" i="3" l="1"/>
  <c r="J491" i="3" s="1"/>
  <c r="D491" i="3"/>
  <c r="F491" i="3" s="1"/>
  <c r="G491" i="3" l="1"/>
  <c r="I491" i="3" s="1"/>
  <c r="H491" i="3" l="1"/>
  <c r="C492" i="3" s="1"/>
  <c r="D492" i="3" l="1"/>
  <c r="E492" i="3"/>
  <c r="J492" i="3" s="1"/>
  <c r="F492" i="3" l="1"/>
  <c r="G492" i="3" l="1"/>
  <c r="I492" i="3" s="1"/>
  <c r="H492" i="3" l="1"/>
  <c r="C493" i="3" s="1"/>
  <c r="D493" i="3" l="1"/>
  <c r="E493" i="3"/>
  <c r="J493" i="3" s="1"/>
  <c r="F493" i="3" l="1"/>
  <c r="G493" i="3" l="1"/>
  <c r="I493" i="3" s="1"/>
  <c r="H493" i="3" l="1"/>
  <c r="C494" i="3" s="1"/>
  <c r="D494" i="3" l="1"/>
  <c r="E494" i="3"/>
  <c r="J494" i="3" s="1"/>
  <c r="F494" i="3" l="1"/>
  <c r="G494" i="3"/>
  <c r="H494" i="3" s="1"/>
  <c r="C495" i="3" s="1"/>
  <c r="D495" i="3" l="1"/>
  <c r="E495" i="3"/>
  <c r="J495" i="3" s="1"/>
  <c r="I494" i="3"/>
  <c r="F495" i="3" l="1"/>
  <c r="G495" i="3" l="1"/>
  <c r="H495" i="3"/>
  <c r="C496" i="3" s="1"/>
  <c r="I495" i="3"/>
  <c r="E496" i="3" l="1"/>
  <c r="J496" i="3" s="1"/>
  <c r="D496" i="3"/>
  <c r="F496" i="3" s="1"/>
  <c r="G496" i="3" s="1"/>
  <c r="I496" i="3" l="1"/>
  <c r="H496" i="3"/>
  <c r="C497" i="3" s="1"/>
  <c r="E497" i="3" l="1"/>
  <c r="J497" i="3" s="1"/>
  <c r="D497" i="3"/>
  <c r="F497" i="3" s="1"/>
  <c r="G497" i="3" s="1"/>
  <c r="H497" i="3" l="1"/>
  <c r="C498" i="3" s="1"/>
  <c r="I497" i="3"/>
  <c r="D498" i="3" l="1"/>
  <c r="E498" i="3"/>
  <c r="J498" i="3" s="1"/>
  <c r="F498" i="3" l="1"/>
  <c r="G498" i="3"/>
  <c r="H498" i="3" s="1"/>
  <c r="C499" i="3" s="1"/>
  <c r="E499" i="3" l="1"/>
  <c r="J499" i="3" s="1"/>
  <c r="D499" i="3"/>
  <c r="F499" i="3" s="1"/>
  <c r="I498" i="3"/>
  <c r="G499" i="3" l="1"/>
  <c r="H499" i="3" s="1"/>
  <c r="C500" i="3" s="1"/>
  <c r="E500" i="3" s="1"/>
  <c r="J500" i="3" s="1"/>
  <c r="I499" i="3"/>
  <c r="D500" i="3" l="1"/>
  <c r="F500" i="3" s="1"/>
  <c r="G500" i="3" s="1"/>
  <c r="I500" i="3"/>
  <c r="H500" i="3"/>
  <c r="C501" i="3" s="1"/>
  <c r="E501" i="3" l="1"/>
  <c r="J501" i="3" s="1"/>
  <c r="D501" i="3"/>
  <c r="F501" i="3" s="1"/>
  <c r="G501" i="3" s="1"/>
  <c r="I501" i="3" s="1"/>
  <c r="H501" i="3" l="1"/>
  <c r="C502" i="3" s="1"/>
  <c r="E502" i="3" l="1"/>
  <c r="J502" i="3" s="1"/>
  <c r="D502" i="3"/>
  <c r="F502" i="3" s="1"/>
  <c r="G502" i="3" l="1"/>
  <c r="H502" i="3" s="1"/>
  <c r="C503" i="3" s="1"/>
  <c r="E503" i="3" l="1"/>
  <c r="J503" i="3" s="1"/>
  <c r="D503" i="3"/>
  <c r="F503" i="3" s="1"/>
  <c r="I502" i="3"/>
  <c r="G503" i="3" l="1"/>
  <c r="I503" i="3" s="1"/>
  <c r="H503" i="3" l="1"/>
  <c r="C504" i="3" s="1"/>
  <c r="D504" i="3" l="1"/>
  <c r="E504" i="3"/>
  <c r="J504" i="3" s="1"/>
  <c r="F504" i="3" l="1"/>
  <c r="G504" i="3" l="1"/>
  <c r="I504" i="3" s="1"/>
  <c r="H504" i="3" l="1"/>
  <c r="C505" i="3" s="1"/>
  <c r="E505" i="3" l="1"/>
  <c r="J505" i="3" s="1"/>
  <c r="D505" i="3"/>
  <c r="F505" i="3" s="1"/>
  <c r="G505" i="3" l="1"/>
  <c r="H505" i="3" s="1"/>
  <c r="C506" i="3" s="1"/>
  <c r="E506" i="3" l="1"/>
  <c r="J506" i="3" s="1"/>
  <c r="D506" i="3"/>
  <c r="I505" i="3"/>
  <c r="F506" i="3" l="1"/>
  <c r="G506" i="3"/>
  <c r="H506" i="3" s="1"/>
  <c r="C507" i="3" s="1"/>
  <c r="D507" i="3" l="1"/>
  <c r="E507" i="3"/>
  <c r="J507" i="3" s="1"/>
  <c r="I506" i="3"/>
  <c r="F507" i="3" l="1"/>
  <c r="G507" i="3" l="1"/>
  <c r="H507" i="3" s="1"/>
  <c r="I507" i="3" l="1"/>
</calcChain>
</file>

<file path=xl/sharedStrings.xml><?xml version="1.0" encoding="utf-8"?>
<sst xmlns="http://schemas.openxmlformats.org/spreadsheetml/2006/main" count="194" uniqueCount="178">
  <si>
    <t>LOAN EMI DASHBOARD</t>
  </si>
  <si>
    <t>Loan Amount</t>
  </si>
  <si>
    <t>Monthly EMI</t>
  </si>
  <si>
    <t>Current Outstanding</t>
  </si>
  <si>
    <t>Loan Closure (Last EMI)</t>
  </si>
  <si>
    <t>Total Interest</t>
  </si>
  <si>
    <t>Total Payment</t>
  </si>
  <si>
    <t>Interest Saved via Prepayment</t>
  </si>
  <si>
    <t>Tenure Reduced</t>
  </si>
  <si>
    <t>All figures update automatically from the Inputs sheet. Charts show up to 30 years; years after loan closure appear as zero.</t>
  </si>
  <si>
    <t>Loan EMI Calculator - Inputs &amp; Prepayment Plan</t>
  </si>
  <si>
    <t>Yellow cells with blue text are inputs. Everything else is calculated.</t>
  </si>
  <si>
    <t>Loan Details</t>
  </si>
  <si>
    <t>Prepayment Plan (part-payments reduce the tenure; EMI stays the same)</t>
  </si>
  <si>
    <t>Loan Amount (₹)</t>
  </si>
  <si>
    <t>Month of Prepayment (EMI #)</t>
  </si>
  <si>
    <t>Prepayment Amount (₹)</t>
  </si>
  <si>
    <t>Date</t>
  </si>
  <si>
    <t>Amount Applied (₹)</t>
  </si>
  <si>
    <t>Balance After (₹)</t>
  </si>
  <si>
    <t>Annual Interest Rate</t>
  </si>
  <si>
    <t>Loan Tenure (Years, max 30)</t>
  </si>
  <si>
    <t>First EMI / Loan Start Date</t>
  </si>
  <si>
    <t>Report As-Of EMI # (default = today)</t>
  </si>
  <si>
    <t>Overwrite with a number to view another month</t>
  </si>
  <si>
    <t>Calculated Results</t>
  </si>
  <si>
    <t>Monthly Interest Rate</t>
  </si>
  <si>
    <t>Original Tenure (months)</t>
  </si>
  <si>
    <t>Monthly EMI (₹)</t>
  </si>
  <si>
    <t>Total Interest - with prepayment (₹)</t>
  </si>
  <si>
    <t>Total Interest - without prepayment (₹)</t>
  </si>
  <si>
    <t>Interest Saved via Prepayment (₹)</t>
  </si>
  <si>
    <t>Total Prepaid (₹)</t>
  </si>
  <si>
    <t>Notes: up to 12 part-payments. Entries in the same month are added together. A prepayment is capped at the balance outstanding after that month's EMI. Example rows are placeholders - overwrite them.</t>
  </si>
  <si>
    <t>Total Payment - EMIs + prepayments (₹)</t>
  </si>
  <si>
    <t>New Tenure (months)</t>
  </si>
  <si>
    <t>Tenure Reduced (months)</t>
  </si>
  <si>
    <t>Current Outstanding Balance (₹)</t>
  </si>
  <si>
    <t>Last EMI Date</t>
  </si>
  <si>
    <t>Repayment Schedule (with prepayments)</t>
  </si>
  <si>
    <t>Highlighted rows contain a prepayment.</t>
  </si>
  <si>
    <t>Totals</t>
  </si>
  <si>
    <t>EMI #</t>
  </si>
  <si>
    <t>Opening Balance</t>
  </si>
  <si>
    <t>EMI Paid</t>
  </si>
  <si>
    <t>Interest</t>
  </si>
  <si>
    <t>Principal</t>
  </si>
  <si>
    <t>Prepayment</t>
  </si>
  <si>
    <t>Closing Balance</t>
  </si>
  <si>
    <t>Cumulative Principal Repaid</t>
  </si>
  <si>
    <t>Cumulative Interest</t>
  </si>
  <si>
    <t>Balance Without Prepayment</t>
  </si>
  <si>
    <t>Chart data (yearly roll-up of the Schedule sheet) - do not edit</t>
  </si>
  <si>
    <t>Year</t>
  </si>
  <si>
    <t>Principal (via EMI)</t>
  </si>
  <si>
    <t>Interest (via EMI)</t>
  </si>
  <si>
    <t>Balance - with prepayment</t>
  </si>
  <si>
    <t>Balance - without prepayment</t>
  </si>
  <si>
    <t>Cumulative principal repaid</t>
  </si>
  <si>
    <t>Total split</t>
  </si>
  <si>
    <t>Principal (Loan Amount)</t>
  </si>
  <si>
    <t>EMI Calculator User Guide</t>
  </si>
  <si>
    <t>What this tool does</t>
  </si>
  <si>
    <t>Sheet</t>
  </si>
  <si>
    <t>What it shows</t>
  </si>
  <si>
    <t>Do you edit it?</t>
  </si>
  <si>
    <t>Inputs</t>
  </si>
  <si>
    <t>Loan details, prepayment plan, calculated results</t>
  </si>
  <si>
    <t>Yes, yellow cells only</t>
  </si>
  <si>
    <t>Dashboard</t>
  </si>
  <si>
    <t>8 KPI tiles and 4 charts, laid out for A4</t>
  </si>
  <si>
    <t>No</t>
  </si>
  <si>
    <t>Schedule</t>
  </si>
  <si>
    <t>Month-by-month repayment table (up to 360 months)</t>
  </si>
  <si>
    <t>ChartData</t>
  </si>
  <si>
    <t>Yearly totals that feed the charts</t>
  </si>
  <si>
    <t>Open it in Microsoft Excel or LibreOffice Calc; it was checked in LibreOffice. Google Sheets may not draw the charts or number formats exactly.</t>
  </si>
  <si>
    <t>Quick start</t>
  </si>
  <si>
    <r>
      <t xml:space="preserve">1. Open the workbook and go to the </t>
    </r>
    <r>
      <rPr>
        <b/>
        <sz val="11"/>
        <color theme="1"/>
        <rFont val="Calibri"/>
        <family val="2"/>
        <charset val="1"/>
      </rPr>
      <t>Inputs</t>
    </r>
    <r>
      <rPr>
        <sz val="11"/>
        <color theme="1"/>
        <rFont val="Calibri"/>
        <family val="2"/>
        <charset val="1"/>
      </rPr>
      <t xml:space="preserve"> sheet.</t>
    </r>
  </si>
  <si>
    <t>2. Type your loan amount, annual interest rate, tenure in years and the date of your first EMI into the yellow cells.</t>
  </si>
  <si>
    <t>3. Optional: list any part-payments in the Prepayment Plan table on the right (month number and amount).</t>
  </si>
  <si>
    <r>
      <t xml:space="preserve">4. Check the results in the </t>
    </r>
    <r>
      <rPr>
        <b/>
        <sz val="11"/>
        <color theme="1"/>
        <rFont val="Calibri"/>
        <family val="2"/>
        <charset val="1"/>
      </rPr>
      <t>Calculated Results</t>
    </r>
    <r>
      <rPr>
        <sz val="11"/>
        <color theme="1"/>
        <rFont val="Calibri"/>
        <family val="2"/>
        <charset val="1"/>
      </rPr>
      <t xml:space="preserve"> block on the left of the same sheet.</t>
    </r>
  </si>
  <si>
    <r>
      <t xml:space="preserve">5. Open </t>
    </r>
    <r>
      <rPr>
        <b/>
        <sz val="11"/>
        <color theme="1"/>
        <rFont val="Calibri"/>
        <family val="2"/>
        <charset val="1"/>
      </rPr>
      <t>Dashboard</t>
    </r>
    <r>
      <rPr>
        <sz val="11"/>
        <color theme="1"/>
        <rFont val="Calibri"/>
        <family val="2"/>
        <charset val="1"/>
      </rPr>
      <t xml:space="preserve"> to see the KPIs and charts, then print it if you wish.</t>
    </r>
  </si>
  <si>
    <t>The Inputs sheet, cell by cell</t>
  </si>
  <si>
    <t>Only cells with a yellow fill and blue text are meant to be changed. Never type over the white cells; they hold formulas.</t>
  </si>
  <si>
    <t>Cell</t>
  </si>
  <si>
    <t>Label</t>
  </si>
  <si>
    <t>What to enter</t>
  </si>
  <si>
    <t>Example</t>
  </si>
  <si>
    <t>B4</t>
  </si>
  <si>
    <t>Total amount borrowed</t>
  </si>
  <si>
    <t>B5</t>
  </si>
  <si>
    <t>Yearly rate as a percentage</t>
  </si>
  <si>
    <t>B6</t>
  </si>
  <si>
    <t>Loan Tenure (Years)</t>
  </si>
  <si>
    <t>Whole years, 1 to 30</t>
  </si>
  <si>
    <t>B7</t>
  </si>
  <si>
    <t>Date of your first EMI</t>
  </si>
  <si>
    <t>B8</t>
  </si>
  <si>
    <t>Report As-Of EMI #</t>
  </si>
  <si>
    <t>Leave as is for today; overwrite with a number to view another month</t>
  </si>
  <si>
    <t>Type the rate with the % sign (8.5%) and check that B5 displays 8.50% afterwards.</t>
  </si>
  <si>
    <t>Calculated results (do not edit)</t>
  </si>
  <si>
    <r>
      <t>Monthly EMI</t>
    </r>
    <r>
      <rPr>
        <sz val="11"/>
        <color theme="1"/>
        <rFont val="Calibri"/>
        <family val="2"/>
        <charset val="1"/>
      </rPr>
      <t>: fixed instalment for the full tenure.</t>
    </r>
  </si>
  <si>
    <r>
      <t>Total Interest</t>
    </r>
    <r>
      <rPr>
        <sz val="11"/>
        <color theme="1"/>
        <rFont val="Calibri"/>
        <family val="2"/>
        <charset val="1"/>
      </rPr>
      <t xml:space="preserve"> with and without prepayment, and </t>
    </r>
    <r>
      <rPr>
        <b/>
        <sz val="11"/>
        <color theme="1"/>
        <rFont val="Calibri"/>
        <family val="2"/>
        <charset val="1"/>
      </rPr>
      <t>Interest Saved</t>
    </r>
    <r>
      <rPr>
        <sz val="11"/>
        <color theme="1"/>
        <rFont val="Calibri"/>
        <family val="2"/>
        <charset val="1"/>
      </rPr>
      <t xml:space="preserve"> (the difference).</t>
    </r>
  </si>
  <si>
    <r>
      <t>Total Prepaid</t>
    </r>
    <r>
      <rPr>
        <sz val="11"/>
        <color theme="1"/>
        <rFont val="Calibri"/>
        <family val="2"/>
        <charset val="1"/>
      </rPr>
      <t xml:space="preserve"> and </t>
    </r>
    <r>
      <rPr>
        <b/>
        <sz val="11"/>
        <color theme="1"/>
        <rFont val="Calibri"/>
        <family val="2"/>
        <charset val="1"/>
      </rPr>
      <t>Total Payment</t>
    </r>
    <r>
      <rPr>
        <sz val="11"/>
        <color theme="1"/>
        <rFont val="Calibri"/>
        <family val="2"/>
        <charset val="1"/>
      </rPr>
      <t xml:space="preserve"> (all EMIs plus all prepayments).</t>
    </r>
  </si>
  <si>
    <r>
      <t>New Tenure</t>
    </r>
    <r>
      <rPr>
        <sz val="11"/>
        <color theme="1"/>
        <rFont val="Calibri"/>
        <family val="2"/>
        <charset val="1"/>
      </rPr>
      <t xml:space="preserve"> and </t>
    </r>
    <r>
      <rPr>
        <b/>
        <sz val="11"/>
        <color theme="1"/>
        <rFont val="Calibri"/>
        <family val="2"/>
        <charset val="1"/>
      </rPr>
      <t>Tenure Reduced</t>
    </r>
    <r>
      <rPr>
        <sz val="11"/>
        <color theme="1"/>
        <rFont val="Calibri"/>
        <family val="2"/>
        <charset val="1"/>
      </rPr>
      <t>, in months.</t>
    </r>
  </si>
  <si>
    <r>
      <t>Current Outstanding Balance</t>
    </r>
    <r>
      <rPr>
        <sz val="11"/>
        <color theme="1"/>
        <rFont val="Calibri"/>
        <family val="2"/>
        <charset val="1"/>
      </rPr>
      <t xml:space="preserve"> after the as-of EMI, and the </t>
    </r>
    <r>
      <rPr>
        <b/>
        <sz val="11"/>
        <color theme="1"/>
        <rFont val="Calibri"/>
        <family val="2"/>
        <charset val="1"/>
      </rPr>
      <t>Last EMI Date</t>
    </r>
    <r>
      <rPr>
        <sz val="11"/>
        <color theme="1"/>
        <rFont val="Calibri"/>
        <family val="2"/>
        <charset val="1"/>
      </rPr>
      <t>.</t>
    </r>
  </si>
  <si>
    <t>Adding prepayments</t>
  </si>
  <si>
    <t>A prepayment (part-payment) is extra money paid on top of your EMI. In this tool it shortens the loan: the EMI stays the same and the loan ends sooner.</t>
  </si>
  <si>
    <t>Use the Prepayment Plan table on the Inputs sheet (columns D and E, 12 rows):</t>
  </si>
  <si>
    <r>
      <t xml:space="preserve">1. In </t>
    </r>
    <r>
      <rPr>
        <b/>
        <sz val="11"/>
        <color theme="1"/>
        <rFont val="Calibri"/>
        <family val="2"/>
        <charset val="1"/>
      </rPr>
      <t>Month of Prepayment</t>
    </r>
    <r>
      <rPr>
        <sz val="11"/>
        <color theme="1"/>
        <rFont val="Calibri"/>
        <family val="2"/>
        <charset val="1"/>
      </rPr>
      <t>, enter the EMI number after which you pay, for example 12 for the 12th EMI.</t>
    </r>
  </si>
  <si>
    <r>
      <t xml:space="preserve">2. In </t>
    </r>
    <r>
      <rPr>
        <b/>
        <sz val="11"/>
        <color theme="1"/>
        <rFont val="Calibri"/>
        <family val="2"/>
        <charset val="1"/>
      </rPr>
      <t>Prepayment Amount</t>
    </r>
    <r>
      <rPr>
        <sz val="11"/>
        <color theme="1"/>
        <rFont val="Calibri"/>
        <family val="2"/>
        <charset val="1"/>
      </rPr>
      <t>, enter the extra amount in rupees.</t>
    </r>
  </si>
  <si>
    <r>
      <t xml:space="preserve">3. Read the three calculated columns: the </t>
    </r>
    <r>
      <rPr>
        <b/>
        <sz val="11"/>
        <color theme="1"/>
        <rFont val="Calibri"/>
        <family val="2"/>
        <charset val="1"/>
      </rPr>
      <t>Date</t>
    </r>
    <r>
      <rPr>
        <sz val="11"/>
        <color theme="1"/>
        <rFont val="Calibri"/>
        <family val="2"/>
        <charset val="1"/>
      </rPr>
      <t xml:space="preserve"> it falls on, the </t>
    </r>
    <r>
      <rPr>
        <b/>
        <sz val="11"/>
        <color theme="1"/>
        <rFont val="Calibri"/>
        <family val="2"/>
        <charset val="1"/>
      </rPr>
      <t>Amount Applied</t>
    </r>
    <r>
      <rPr>
        <sz val="11"/>
        <color theme="1"/>
        <rFont val="Calibri"/>
        <family val="2"/>
        <charset val="1"/>
      </rPr>
      <t xml:space="preserve">, and the </t>
    </r>
    <r>
      <rPr>
        <b/>
        <sz val="11"/>
        <color theme="1"/>
        <rFont val="Calibri"/>
        <family val="2"/>
        <charset val="1"/>
      </rPr>
      <t>Balance After</t>
    </r>
    <r>
      <rPr>
        <sz val="11"/>
        <color theme="1"/>
        <rFont val="Calibri"/>
        <family val="2"/>
        <charset val="1"/>
      </rPr>
      <t xml:space="preserve"> it.</t>
    </r>
  </si>
  <si>
    <t>Rules the tool follows:</t>
  </si>
  <si>
    <t>Two entries in the same month are added together.</t>
  </si>
  <si>
    <t>A prepayment is capped at the balance left after that month's EMI, so you cannot overpay.</t>
  </si>
  <si>
    <t>The month number counts EMIs, not calendar months. Month 1 is your first EMI.</t>
  </si>
  <si>
    <t>The example rows (months 12, 24, 36 and 60) are placeholders. Overwrite or clear them.</t>
  </si>
  <si>
    <r>
      <t xml:space="preserve">To see the effect, compare </t>
    </r>
    <r>
      <rPr>
        <b/>
        <sz val="11"/>
        <color theme="1"/>
        <rFont val="Calibri"/>
        <family val="2"/>
        <charset val="1"/>
      </rPr>
      <t>Total Interest</t>
    </r>
    <r>
      <rPr>
        <sz val="11"/>
        <color theme="1"/>
        <rFont val="Calibri"/>
        <family val="2"/>
        <charset val="1"/>
      </rPr>
      <t xml:space="preserve"> with and without prepayment and read </t>
    </r>
    <r>
      <rPr>
        <b/>
        <sz val="11"/>
        <color theme="1"/>
        <rFont val="Calibri"/>
        <family val="2"/>
        <charset val="1"/>
      </rPr>
      <t>Tenure Reduced</t>
    </r>
    <r>
      <rPr>
        <sz val="11"/>
        <color theme="1"/>
        <rFont val="Calibri"/>
        <family val="2"/>
        <charset val="1"/>
      </rPr>
      <t xml:space="preserve"> in the results block.</t>
    </r>
  </si>
  <si>
    <t>Reading the dashboard</t>
  </si>
  <si>
    <t>The Dashboard sheet updates whenever you change an input. The sample figures (₹50,00,000 at 8.5% for 20 years, with four prepayments totalling ₹10,00,000) show what each tile means.</t>
  </si>
  <si>
    <t>Tile</t>
  </si>
  <si>
    <t>Meaning</t>
  </si>
  <si>
    <t>Sample value</t>
  </si>
  <si>
    <t>Amount borrowed</t>
  </si>
  <si>
    <t>₹50,00,000</t>
  </si>
  <si>
    <t>Fixed monthly instalment</t>
  </si>
  <si>
    <t>₹43,391</t>
  </si>
  <si>
    <t>Principal still owed after the as-of EMI</t>
  </si>
  <si>
    <t>₹45,96,249</t>
  </si>
  <si>
    <t>Month of your final EMI</t>
  </si>
  <si>
    <t>Interest you pay, after prepayments</t>
  </si>
  <si>
    <t>₹32,73,193</t>
  </si>
  <si>
    <t>All EMIs plus all prepayments</t>
  </si>
  <si>
    <t>₹82,73,193</t>
  </si>
  <si>
    <t>Interest without prepayment minus interest with it</t>
  </si>
  <si>
    <t>₹21,40,686</t>
  </si>
  <si>
    <t>How much sooner the loan ends</t>
  </si>
  <si>
    <t>6 yrs 0 mths</t>
  </si>
  <si>
    <t>The four charts:</t>
  </si>
  <si>
    <r>
      <t>EMI Split</t>
    </r>
    <r>
      <rPr>
        <sz val="11"/>
        <color theme="1"/>
        <rFont val="Calibri"/>
        <family val="2"/>
        <charset val="1"/>
      </rPr>
      <t>: stacked bars per year showing how much of your EMI goes to principal (blue) and interest (orange), plus prepayments (green).</t>
    </r>
  </si>
  <si>
    <r>
      <t>Outstanding Balance Reduction</t>
    </r>
    <r>
      <rPr>
        <sz val="11"/>
        <color theme="1"/>
        <rFont val="Calibri"/>
        <family val="2"/>
        <charset val="1"/>
      </rPr>
      <t>: the solid line is your balance with prepayments; the dashed line is without.</t>
    </r>
  </si>
  <si>
    <r>
      <t>Principal vs Interest Distribution</t>
    </r>
    <r>
      <rPr>
        <sz val="11"/>
        <color theme="1"/>
        <rFont val="Calibri"/>
        <family val="2"/>
        <charset val="1"/>
      </rPr>
      <t>: pie of the loan amount against total interest.</t>
    </r>
  </si>
  <si>
    <r>
      <t>Cumulative Principal Repaid</t>
    </r>
    <r>
      <rPr>
        <sz val="11"/>
        <color theme="1"/>
        <rFont val="Calibri"/>
        <family val="2"/>
        <charset val="1"/>
      </rPr>
      <t>: area chart of how much of the loan you have repaid over time.</t>
    </r>
  </si>
  <si>
    <t>Years after the loan closes show as zero, because the charts always span 30 years.</t>
  </si>
  <si>
    <t>Printing the dashboard</t>
  </si>
  <si>
    <t>The Dashboard is already set to one A4 portrait page.</t>
  </si>
  <si>
    <r>
      <t xml:space="preserve">1. Click the </t>
    </r>
    <r>
      <rPr>
        <b/>
        <sz val="11"/>
        <color theme="1"/>
        <rFont val="Calibri"/>
        <family val="2"/>
        <charset val="1"/>
      </rPr>
      <t>Dashboard</t>
    </r>
    <r>
      <rPr>
        <sz val="11"/>
        <color theme="1"/>
        <rFont val="Calibri"/>
        <family val="2"/>
        <charset val="1"/>
      </rPr>
      <t xml:space="preserve"> tab.</t>
    </r>
  </si>
  <si>
    <t>2. Choose File &gt; Print.</t>
  </si>
  <si>
    <t>3. Confirm the paper size is A4 and the scale is "Fit sheet on one page" (already saved in the file).</t>
  </si>
  <si>
    <t>4. Print, or choose "Save as PDF" to share it.</t>
  </si>
  <si>
    <r>
      <t xml:space="preserve">The </t>
    </r>
    <r>
      <rPr>
        <b/>
        <sz val="11"/>
        <color theme="1"/>
        <rFont val="Calibri"/>
        <family val="2"/>
        <charset val="1"/>
      </rPr>
      <t>Schedule</t>
    </r>
    <r>
      <rPr>
        <sz val="11"/>
        <color theme="1"/>
        <rFont val="Calibri"/>
        <family val="2"/>
        <charset val="1"/>
      </rPr>
      <t xml:space="preserve"> sheet is also print-ready: landscape A4, fitted to page width, with the header row repeated on every page.</t>
    </r>
  </si>
  <si>
    <t>Limits and troubleshooting</t>
  </si>
  <si>
    <t>Limits</t>
  </si>
  <si>
    <t>Prepayments shorten the tenure; the EMI does not change. There is no option to lower the EMI instead.</t>
  </si>
  <si>
    <t>The interest rate is fixed for the whole loan. Floating-rate changes are not modelled.</t>
  </si>
  <si>
    <t>Interest is calculated monthly on the reducing balance, as most Indian banks do. Your lender's figures can differ slightly because of rounding, day-count rules or fees.</t>
  </si>
  <si>
    <t>If something looks wrong</t>
  </si>
  <si>
    <t>Problem</t>
  </si>
  <si>
    <t>Fix</t>
  </si>
  <si>
    <t>Tenure entry rejected</t>
  </si>
  <si>
    <t>Prepayment shows 0 in Amount Applied</t>
  </si>
  <si>
    <t>Current Outstanding looks stale</t>
  </si>
  <si>
    <t>If you typed a number into B8 it no longer follows today's date; type the EMI number you want to view instead</t>
  </si>
  <si>
    <t>Dashboard shows old figures</t>
  </si>
  <si>
    <t>Press F9 (Excel) or Ctrl+Shift+F9 (LibreOffice) to recalculate</t>
  </si>
  <si>
    <t>##### in a cell</t>
  </si>
  <si>
    <t>Widen the column</t>
  </si>
  <si>
    <r>
      <t>Tip:</t>
    </r>
    <r>
      <rPr>
        <sz val="11"/>
        <color theme="1"/>
        <rFont val="Calibri"/>
        <family val="2"/>
        <charset val="1"/>
      </rPr>
      <t xml:space="preserve"> To compare scenarios, save a copy of the workbook under a new name and change the inputs in the copy.</t>
    </r>
  </si>
  <si>
    <t>Created by: Tools N Calc</t>
  </si>
  <si>
    <t>Version: 1.0.0</t>
  </si>
  <si>
    <t>www.toolsncalc.com</t>
  </si>
  <si>
    <t>Maximum tenure is 42 years (504 months).</t>
  </si>
  <si>
    <t>Up to 259 prepayments.</t>
  </si>
  <si>
    <t>B6 accepts whole years from 1 to 42 only</t>
  </si>
  <si>
    <t>The month is outside 1 to 504, or the loan was already repaid by then</t>
  </si>
  <si>
    <r>
      <t xml:space="preserve">EMI_Calculator_With_Repayment_Schedule.xlsx works out your monthly EMI, shows what each part-payment saves you, and prints a one-page dashboard. You only type into the </t>
    </r>
    <r>
      <rPr>
        <b/>
        <sz val="11"/>
        <color theme="1"/>
        <rFont val="Calibri"/>
        <family val="2"/>
        <charset val="1"/>
      </rPr>
      <t>Inputs</t>
    </r>
    <r>
      <rPr>
        <sz val="11"/>
        <color theme="1"/>
        <rFont val="Calibri"/>
        <family val="2"/>
        <charset val="1"/>
      </rPr>
      <t xml:space="preserve"> sheet; everything else updates by itself and are password protected.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</si>
</sst>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&gt;=10000000]\₹##\,##\,##\,##0;[&gt;=100000]\₹##\,##\,##0;\₹##,##0"/>
    <numFmt numFmtId="165" formatCode="mmm\ yyyy"/>
    <numFmt numFmtId="166" formatCode="mmm\-yyyy"/>
    <numFmt numFmtId="167" formatCode="dd\-mmm\-yyyy"/>
    <numFmt numFmtId="168" formatCode="0.0000%"/>
  </numFmts>
  <fonts count="30" x14ac:knownFonts="1">
    <font>
      <sz val="11"/>
      <color theme="1"/>
      <name val="Calibri"/>
      <family val="2"/>
      <charset val="1"/>
    </font>
    <font>
      <b/>
      <sz val="20"/>
      <color rgb="FFFFFFFF"/>
      <name val="Arial"/>
      <charset val="1"/>
    </font>
    <font>
      <i/>
      <sz val="9"/>
      <color rgb="FF595959"/>
      <name val="Arial"/>
      <charset val="1"/>
    </font>
    <font>
      <b/>
      <sz val="9"/>
      <color rgb="FF595959"/>
      <name val="Arial"/>
      <charset val="1"/>
    </font>
    <font>
      <b/>
      <sz val="15"/>
      <color rgb="FF1F3864"/>
      <name val="Arial"/>
      <charset val="1"/>
    </font>
    <font>
      <b/>
      <sz val="15"/>
      <color rgb="FFC55A11"/>
      <name val="Arial"/>
      <charset val="1"/>
    </font>
    <font>
      <b/>
      <sz val="15"/>
      <color rgb="FF548235"/>
      <name val="Arial"/>
      <charset val="1"/>
    </font>
    <font>
      <b/>
      <sz val="9"/>
      <color rgb="FF1F3864"/>
      <name val="Arial"/>
      <charset val="1"/>
    </font>
    <font>
      <i/>
      <sz val="8"/>
      <color rgb="FF595959"/>
      <name val="Arial"/>
      <charset val="1"/>
    </font>
    <font>
      <b/>
      <sz val="14"/>
      <color rgb="FF1F3864"/>
      <name val="Arial"/>
      <charset val="1"/>
    </font>
    <font>
      <i/>
      <sz val="10"/>
      <color rgb="FF595959"/>
      <name val="Arial"/>
      <charset val="1"/>
    </font>
    <font>
      <b/>
      <sz val="10"/>
      <color rgb="FFFFFFFF"/>
      <name val="Arial"/>
      <charset val="1"/>
    </font>
    <font>
      <sz val="10"/>
      <name val="Arial"/>
      <charset val="1"/>
    </font>
    <font>
      <sz val="10"/>
      <color rgb="FF0000FF"/>
      <name val="Arial"/>
      <charset val="1"/>
    </font>
    <font>
      <b/>
      <sz val="10"/>
      <color rgb="FF1F3864"/>
      <name val="Arial"/>
      <charset val="1"/>
    </font>
    <font>
      <b/>
      <sz val="10"/>
      <name val="Arial"/>
      <charset val="1"/>
    </font>
    <font>
      <sz val="9"/>
      <name val="Arial"/>
      <charset val="1"/>
    </font>
    <font>
      <b/>
      <sz val="12"/>
      <color rgb="FF1F3864"/>
      <name val="Arial"/>
      <charset val="1"/>
    </font>
    <font>
      <i/>
      <sz val="8"/>
      <color rgb="FF595959"/>
      <name val="Arial"/>
      <family val="2"/>
    </font>
    <font>
      <b/>
      <sz val="18"/>
      <color theme="7" tint="0.59999389629810485"/>
      <name val="Arial"/>
      <family val="2"/>
    </font>
    <font>
      <b/>
      <sz val="11"/>
      <color theme="1"/>
      <name val="Calibri"/>
      <family val="2"/>
      <charset val="1"/>
    </font>
    <font>
      <b/>
      <sz val="13.5"/>
      <color theme="1"/>
      <name val="Calibri"/>
      <family val="2"/>
      <charset val="1"/>
    </font>
    <font>
      <b/>
      <sz val="24"/>
      <color theme="0"/>
      <name val="Calibri"/>
      <family val="2"/>
      <charset val="1"/>
    </font>
    <font>
      <sz val="11"/>
      <color theme="0"/>
      <name val="Calibri"/>
      <family val="2"/>
      <charset val="1"/>
    </font>
    <font>
      <b/>
      <sz val="24"/>
      <color theme="0"/>
      <name val="Calibri Light"/>
      <family val="2"/>
    </font>
    <font>
      <u/>
      <sz val="11"/>
      <color theme="10"/>
      <name val="Calibri"/>
      <family val="2"/>
      <charset val="1"/>
    </font>
    <font>
      <i/>
      <u/>
      <sz val="11"/>
      <color rgb="FF002060"/>
      <name val="Calibri"/>
      <family val="2"/>
    </font>
    <font>
      <i/>
      <sz val="10"/>
      <color rgb="FF002060"/>
      <name val="Calibri"/>
      <family val="2"/>
    </font>
    <font>
      <i/>
      <sz val="11"/>
      <color rgb="FF002060"/>
      <name val="Calibri"/>
      <family val="2"/>
    </font>
    <font>
      <b/>
      <sz val="18"/>
      <color theme="1"/>
      <name val="Calibri Light"/>
      <family val="2"/>
    </font>
  </fonts>
  <fills count="9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EAF1FB"/>
        <bgColor rgb="FFFFFFFF"/>
      </patternFill>
    </fill>
    <fill>
      <patternFill patternType="solid">
        <fgColor rgb="FFFFF2CC"/>
        <bgColor rgb="FFFFE699"/>
      </patternFill>
    </fill>
    <fill>
      <patternFill patternType="solid">
        <fgColor rgb="FF00206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thick">
        <color rgb="FF2E75B6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theme="7"/>
      </left>
      <right/>
      <top style="thin">
        <color theme="7"/>
      </top>
      <bottom style="thin">
        <color theme="7" tint="0.39994506668294322"/>
      </bottom>
      <diagonal/>
    </border>
    <border>
      <left/>
      <right/>
      <top style="thin">
        <color theme="7"/>
      </top>
      <bottom style="thin">
        <color theme="7" tint="0.39994506668294322"/>
      </bottom>
      <diagonal/>
    </border>
    <border>
      <left/>
      <right style="thin">
        <color theme="7"/>
      </right>
      <top style="thin">
        <color theme="7"/>
      </top>
      <bottom style="thin">
        <color theme="7" tint="0.39994506668294322"/>
      </bottom>
      <diagonal/>
    </border>
    <border>
      <left style="thin">
        <color theme="7"/>
      </left>
      <right/>
      <top style="thin">
        <color theme="7" tint="0.39994506668294322"/>
      </top>
      <bottom style="dotted">
        <color theme="7" tint="0.79998168889431442"/>
      </bottom>
      <diagonal/>
    </border>
    <border>
      <left/>
      <right/>
      <top style="thin">
        <color theme="7" tint="0.39994506668294322"/>
      </top>
      <bottom style="dotted">
        <color theme="7" tint="0.79998168889431442"/>
      </bottom>
      <diagonal/>
    </border>
    <border>
      <left/>
      <right style="thin">
        <color theme="7"/>
      </right>
      <top style="thin">
        <color theme="7" tint="0.39994506668294322"/>
      </top>
      <bottom style="dotted">
        <color theme="7" tint="0.79998168889431442"/>
      </bottom>
      <diagonal/>
    </border>
    <border>
      <left style="thin">
        <color theme="7"/>
      </left>
      <right/>
      <top style="dotted">
        <color theme="7" tint="0.79998168889431442"/>
      </top>
      <bottom style="dotted">
        <color theme="7" tint="0.79998168889431442"/>
      </bottom>
      <diagonal/>
    </border>
    <border>
      <left/>
      <right/>
      <top style="dotted">
        <color theme="7" tint="0.79998168889431442"/>
      </top>
      <bottom style="dotted">
        <color theme="7" tint="0.79998168889431442"/>
      </bottom>
      <diagonal/>
    </border>
    <border>
      <left/>
      <right style="thin">
        <color theme="7"/>
      </right>
      <top style="dotted">
        <color theme="7" tint="0.79998168889431442"/>
      </top>
      <bottom style="dotted">
        <color theme="7" tint="0.79998168889431442"/>
      </bottom>
      <diagonal/>
    </border>
    <border>
      <left style="thin">
        <color theme="7"/>
      </left>
      <right/>
      <top style="dotted">
        <color theme="7" tint="0.79998168889431442"/>
      </top>
      <bottom style="thin">
        <color theme="7"/>
      </bottom>
      <diagonal/>
    </border>
    <border>
      <left/>
      <right/>
      <top style="dotted">
        <color theme="7" tint="0.79998168889431442"/>
      </top>
      <bottom style="thin">
        <color theme="7"/>
      </bottom>
      <diagonal/>
    </border>
    <border>
      <left/>
      <right style="thin">
        <color theme="7"/>
      </right>
      <top style="dotted">
        <color theme="7" tint="0.79998168889431442"/>
      </top>
      <bottom style="thin">
        <color theme="7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0"/>
      </top>
      <bottom style="thin">
        <color theme="7" tint="0.39994506668294322"/>
      </bottom>
      <diagonal/>
    </border>
    <border>
      <left/>
      <right/>
      <top/>
      <bottom style="dotted">
        <color indexed="64"/>
      </bottom>
      <diagonal/>
    </border>
    <border>
      <left style="thin">
        <color rgb="FFBFBFBF"/>
      </left>
      <right style="thin">
        <color theme="7"/>
      </right>
      <top style="thin">
        <color rgb="FFBFBFBF"/>
      </top>
      <bottom style="thin">
        <color rgb="FFBFBFBF"/>
      </bottom>
      <diagonal/>
    </border>
  </borders>
  <cellStyleXfs count="2">
    <xf numFmtId="0" fontId="0" fillId="0" borderId="0"/>
    <xf numFmtId="0" fontId="25" fillId="0" borderId="0" applyNumberFormat="0" applyFill="0" applyBorder="0" applyAlignment="0" applyProtection="0"/>
  </cellStyleXfs>
  <cellXfs count="88">
    <xf numFmtId="0" fontId="0" fillId="0" borderId="0" xfId="0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3" borderId="2" xfId="0" applyFont="1" applyFill="1" applyBorder="1" applyAlignment="1">
      <alignment horizontal="center" vertical="center"/>
    </xf>
    <xf numFmtId="164" fontId="6" fillId="3" borderId="2" xfId="0" applyNumberFormat="1" applyFont="1" applyFill="1" applyBorder="1" applyAlignment="1">
      <alignment horizontal="center" vertical="center"/>
    </xf>
    <xf numFmtId="165" fontId="4" fillId="3" borderId="2" xfId="0" applyNumberFormat="1" applyFont="1" applyFill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11" fillId="2" borderId="0" xfId="0" applyFont="1" applyFill="1"/>
    <xf numFmtId="0" fontId="12" fillId="0" borderId="0" xfId="0" applyFont="1"/>
    <xf numFmtId="0" fontId="14" fillId="3" borderId="3" xfId="0" applyFont="1" applyFill="1" applyBorder="1" applyAlignment="1">
      <alignment horizontal="center" vertical="center" wrapText="1"/>
    </xf>
    <xf numFmtId="166" fontId="12" fillId="0" borderId="3" xfId="0" applyNumberFormat="1" applyFont="1" applyBorder="1"/>
    <xf numFmtId="164" fontId="12" fillId="0" borderId="3" xfId="0" applyNumberFormat="1" applyFont="1" applyBorder="1"/>
    <xf numFmtId="0" fontId="8" fillId="0" borderId="0" xfId="0" applyFont="1"/>
    <xf numFmtId="168" fontId="12" fillId="0" borderId="3" xfId="0" applyNumberFormat="1" applyFont="1" applyBorder="1"/>
    <xf numFmtId="1" fontId="12" fillId="0" borderId="3" xfId="0" applyNumberFormat="1" applyFont="1" applyBorder="1"/>
    <xf numFmtId="164" fontId="15" fillId="0" borderId="3" xfId="0" applyNumberFormat="1" applyFont="1" applyBorder="1"/>
    <xf numFmtId="1" fontId="15" fillId="0" borderId="3" xfId="0" applyNumberFormat="1" applyFont="1" applyBorder="1"/>
    <xf numFmtId="0" fontId="2" fillId="0" borderId="0" xfId="0" applyFont="1"/>
    <xf numFmtId="0" fontId="15" fillId="0" borderId="0" xfId="0" applyFont="1"/>
    <xf numFmtId="164" fontId="15" fillId="0" borderId="0" xfId="0" applyNumberFormat="1" applyFont="1"/>
    <xf numFmtId="0" fontId="11" fillId="2" borderId="3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/>
    </xf>
    <xf numFmtId="166" fontId="16" fillId="0" borderId="3" xfId="0" applyNumberFormat="1" applyFont="1" applyBorder="1"/>
    <xf numFmtId="164" fontId="16" fillId="0" borderId="3" xfId="0" applyNumberFormat="1" applyFont="1" applyBorder="1"/>
    <xf numFmtId="0" fontId="17" fillId="0" borderId="0" xfId="0" applyFont="1"/>
    <xf numFmtId="0" fontId="11" fillId="2" borderId="0" xfId="0" applyFont="1" applyFill="1" applyAlignment="1">
      <alignment horizontal="center" wrapText="1"/>
    </xf>
    <xf numFmtId="0" fontId="16" fillId="0" borderId="0" xfId="0" applyFont="1"/>
    <xf numFmtId="3" fontId="16" fillId="0" borderId="0" xfId="0" applyNumberFormat="1" applyFont="1"/>
    <xf numFmtId="3" fontId="0" fillId="0" borderId="0" xfId="0" applyNumberFormat="1"/>
    <xf numFmtId="0" fontId="8" fillId="0" borderId="0" xfId="0" applyFont="1" applyAlignment="1">
      <alignment horizontal="right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vertical="top" wrapText="1"/>
    </xf>
    <xf numFmtId="0" fontId="19" fillId="5" borderId="0" xfId="0" applyFont="1" applyFill="1" applyAlignment="1">
      <alignment horizontal="center" vertical="center"/>
    </xf>
    <xf numFmtId="0" fontId="0" fillId="0" borderId="0" xfId="0" applyBorder="1" applyAlignment="1">
      <alignment vertical="center"/>
    </xf>
    <xf numFmtId="0" fontId="20" fillId="6" borderId="4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0" fontId="20" fillId="6" borderId="6" xfId="0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17" fontId="0" fillId="0" borderId="12" xfId="0" applyNumberFormat="1" applyBorder="1" applyAlignment="1">
      <alignment horizontal="left" vertical="center"/>
    </xf>
    <xf numFmtId="0" fontId="0" fillId="0" borderId="19" xfId="0" applyBorder="1"/>
    <xf numFmtId="0" fontId="0" fillId="0" borderId="0" xfId="0" applyBorder="1"/>
    <xf numFmtId="0" fontId="0" fillId="0" borderId="20" xfId="0" applyBorder="1"/>
    <xf numFmtId="0" fontId="0" fillId="0" borderId="0" xfId="0" applyBorder="1" applyAlignment="1">
      <alignment horizontal="left" wrapText="1"/>
    </xf>
    <xf numFmtId="0" fontId="2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 indent="1"/>
    </xf>
    <xf numFmtId="10" fontId="0" fillId="0" borderId="0" xfId="0" applyNumberFormat="1" applyBorder="1" applyAlignment="1">
      <alignment vertical="center"/>
    </xf>
    <xf numFmtId="15" fontId="0" fillId="0" borderId="0" xfId="0" applyNumberFormat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20" fillId="0" borderId="0" xfId="0" applyFont="1" applyBorder="1" applyAlignment="1">
      <alignment horizontal="left" vertical="center" indent="1"/>
    </xf>
    <xf numFmtId="17" fontId="0" fillId="0" borderId="0" xfId="0" applyNumberFormat="1" applyBorder="1" applyAlignment="1">
      <alignment vertical="center"/>
    </xf>
    <xf numFmtId="0" fontId="20" fillId="0" borderId="0" xfId="0" applyFont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23" fillId="7" borderId="0" xfId="0" applyFont="1" applyFill="1" applyBorder="1"/>
    <xf numFmtId="0" fontId="0" fillId="0" borderId="16" xfId="0" applyFill="1" applyBorder="1"/>
    <xf numFmtId="0" fontId="22" fillId="0" borderId="17" xfId="0" applyFont="1" applyFill="1" applyBorder="1" applyAlignment="1">
      <alignment vertical="center"/>
    </xf>
    <xf numFmtId="0" fontId="23" fillId="0" borderId="17" xfId="0" applyFont="1" applyFill="1" applyBorder="1"/>
    <xf numFmtId="0" fontId="23" fillId="0" borderId="18" xfId="0" applyFont="1" applyFill="1" applyBorder="1"/>
    <xf numFmtId="0" fontId="23" fillId="0" borderId="20" xfId="0" applyFont="1" applyFill="1" applyBorder="1"/>
    <xf numFmtId="0" fontId="24" fillId="7" borderId="0" xfId="0" applyFont="1" applyFill="1" applyBorder="1" applyAlignment="1">
      <alignment vertical="center"/>
    </xf>
    <xf numFmtId="0" fontId="0" fillId="8" borderId="24" xfId="0" applyFill="1" applyBorder="1"/>
    <xf numFmtId="0" fontId="0" fillId="8" borderId="24" xfId="0" applyFill="1" applyBorder="1" applyAlignment="1">
      <alignment horizontal="right"/>
    </xf>
    <xf numFmtId="0" fontId="0" fillId="0" borderId="0" xfId="0" applyBorder="1" applyAlignment="1">
      <alignment horizontal="left" wrapText="1"/>
    </xf>
    <xf numFmtId="0" fontId="0" fillId="0" borderId="25" xfId="0" applyBorder="1"/>
    <xf numFmtId="0" fontId="26" fillId="8" borderId="24" xfId="1" applyFont="1" applyFill="1" applyBorder="1" applyAlignment="1">
      <alignment horizontal="center"/>
    </xf>
    <xf numFmtId="0" fontId="27" fillId="8" borderId="24" xfId="0" applyFont="1" applyFill="1" applyBorder="1" applyAlignment="1">
      <alignment vertical="center"/>
    </xf>
    <xf numFmtId="0" fontId="28" fillId="8" borderId="24" xfId="0" applyFont="1" applyFill="1" applyBorder="1" applyAlignment="1">
      <alignment horizontal="right"/>
    </xf>
    <xf numFmtId="164" fontId="13" fillId="4" borderId="3" xfId="0" applyNumberFormat="1" applyFont="1" applyFill="1" applyBorder="1" applyProtection="1">
      <protection locked="0"/>
    </xf>
    <xf numFmtId="10" fontId="13" fillId="4" borderId="3" xfId="0" applyNumberFormat="1" applyFont="1" applyFill="1" applyBorder="1" applyProtection="1">
      <protection locked="0"/>
    </xf>
    <xf numFmtId="1" fontId="13" fillId="4" borderId="3" xfId="0" applyNumberFormat="1" applyFont="1" applyFill="1" applyBorder="1" applyProtection="1">
      <protection locked="0"/>
    </xf>
    <xf numFmtId="167" fontId="13" fillId="4" borderId="3" xfId="0" applyNumberFormat="1" applyFont="1" applyFill="1" applyBorder="1" applyProtection="1">
      <protection locked="0"/>
    </xf>
    <xf numFmtId="10" fontId="13" fillId="4" borderId="26" xfId="0" applyNumberFormat="1" applyFont="1" applyFill="1" applyBorder="1" applyProtection="1">
      <protection locked="0"/>
    </xf>
    <xf numFmtId="0" fontId="29" fillId="0" borderId="25" xfId="0" applyFont="1" applyBorder="1" applyAlignment="1">
      <alignment vertical="center"/>
    </xf>
  </cellXfs>
  <cellStyles count="2">
    <cellStyle name="Hyperlink" xfId="1" builtinId="8"/>
    <cellStyle name="Normal" xfId="0" builtinId="0"/>
  </cellStyles>
  <dxfs count="1">
    <dxf>
      <fill>
        <patternFill>
          <bgColor rgb="FFFFE699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548235"/>
      <rgbColor rgb="FF800080"/>
      <rgbColor rgb="FF008080"/>
      <rgbColor rgb="FFBFBFBF"/>
      <rgbColor rgb="FF878787"/>
      <rgbColor rgb="FF9999FF"/>
      <rgbColor rgb="FF993366"/>
      <rgbColor rgb="FFFFF2CC"/>
      <rgbColor rgb="FFEAF1FB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9CCFF"/>
      <rgbColor rgb="FFFF99CC"/>
      <rgbColor rgb="FFCC99FF"/>
      <rgbColor rgb="FFFFCC99"/>
      <rgbColor rgb="FF2E75B6"/>
      <rgbColor rgb="FF33CCCC"/>
      <rgbColor rgb="FF70AD47"/>
      <rgbColor rgb="FFFFCC00"/>
      <rgbColor rgb="FFFF9900"/>
      <rgbColor rgb="FFED7D31"/>
      <rgbColor rgb="FF595959"/>
      <rgbColor rgb="FFA6A6A6"/>
      <rgbColor rgb="FF1F3864"/>
      <rgbColor rgb="FF4F81BD"/>
      <rgbColor rgb="FF003300"/>
      <rgbColor rgb="FF333300"/>
      <rgbColor rgb="FFC55A11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959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sz="1100" b="1" strike="noStrike" spc="-1">
                <a:solidFill>
                  <a:srgbClr val="1F3864"/>
                </a:solidFill>
                <a:latin typeface="Calibri"/>
              </a:defRPr>
            </a:pPr>
            <a:r>
              <a:rPr lang="en-US" sz="1100" b="1" strike="noStrike" spc="-1">
                <a:solidFill>
                  <a:srgbClr val="1F3864"/>
                </a:solidFill>
                <a:latin typeface="Calibri"/>
              </a:rPr>
              <a:t>EMI Split: Principal vs Interest (per year)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v>Principal</c:v>
          </c:tx>
          <c:spPr>
            <a:solidFill>
              <a:srgbClr val="2E75B6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ChartData!$A$5:$A$46</c:f>
              <c:numCache>
                <c:formatCode>General</c:formatCode>
                <c:ptCount val="4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</c:numCache>
            </c:numRef>
          </c:cat>
          <c:val>
            <c:numRef>
              <c:f>ChartData!$B$5:$B$46</c:f>
              <c:numCache>
                <c:formatCode>#,##0</c:formatCode>
                <c:ptCount val="42"/>
                <c:pt idx="0">
                  <c:v>15449.109129012984</c:v>
                </c:pt>
                <c:pt idx="1">
                  <c:v>16814.669880160603</c:v>
                </c:pt>
                <c:pt idx="2">
                  <c:v>18300.933783153625</c:v>
                </c:pt>
                <c:pt idx="3">
                  <c:v>19918.569898927628</c:v>
                </c:pt>
                <c:pt idx="4">
                  <c:v>21679.190336379572</c:v>
                </c:pt>
                <c:pt idx="5">
                  <c:v>23595.433609231135</c:v>
                </c:pt>
                <c:pt idx="6">
                  <c:v>25681.055360880731</c:v>
                </c:pt>
                <c:pt idx="7">
                  <c:v>27951.027108507798</c:v>
                </c:pt>
                <c:pt idx="8">
                  <c:v>30421.643715258178</c:v>
                </c:pt>
                <c:pt idx="9">
                  <c:v>33110.640361992759</c:v>
                </c:pt>
                <c:pt idx="10">
                  <c:v>36037.319858274393</c:v>
                </c:pt>
                <c:pt idx="11">
                  <c:v>39222.691206489966</c:v>
                </c:pt>
                <c:pt idx="12">
                  <c:v>42689.62041377867</c:v>
                </c:pt>
                <c:pt idx="13">
                  <c:v>46462.994634365423</c:v>
                </c:pt>
                <c:pt idx="14">
                  <c:v>50569.900820581635</c:v>
                </c:pt>
                <c:pt idx="15">
                  <c:v>55039.820165013589</c:v>
                </c:pt>
                <c:pt idx="16">
                  <c:v>59904.839729566913</c:v>
                </c:pt>
                <c:pt idx="17">
                  <c:v>65199.882780616448</c:v>
                </c:pt>
                <c:pt idx="18">
                  <c:v>70962.959483688785</c:v>
                </c:pt>
                <c:pt idx="19">
                  <c:v>77235.439757274478</c:v>
                </c:pt>
                <c:pt idx="20">
                  <c:v>84062.350244436035</c:v>
                </c:pt>
                <c:pt idx="21">
                  <c:v>91492.697534005711</c:v>
                </c:pt>
                <c:pt idx="22">
                  <c:v>99579.819951597339</c:v>
                </c:pt>
                <c:pt idx="23">
                  <c:v>108381.77044574454</c:v>
                </c:pt>
                <c:pt idx="24">
                  <c:v>117961.73331769151</c:v>
                </c:pt>
                <c:pt idx="25">
                  <c:v>128388.47778630767</c:v>
                </c:pt>
                <c:pt idx="26">
                  <c:v>139736.8516440159</c:v>
                </c:pt>
                <c:pt idx="27">
                  <c:v>152088.31854741517</c:v>
                </c:pt>
                <c:pt idx="28">
                  <c:v>165531.54279950884</c:v>
                </c:pt>
                <c:pt idx="29">
                  <c:v>180163.02582136285</c:v>
                </c:pt>
                <c:pt idx="30">
                  <c:v>196087.79888207125</c:v>
                </c:pt>
                <c:pt idx="31">
                  <c:v>213420.17705975039</c:v>
                </c:pt>
                <c:pt idx="32">
                  <c:v>232284.57984582835</c:v>
                </c:pt>
                <c:pt idx="33">
                  <c:v>252816.4242832913</c:v>
                </c:pt>
                <c:pt idx="34">
                  <c:v>275163.09705022821</c:v>
                </c:pt>
                <c:pt idx="35">
                  <c:v>299485.01246672089</c:v>
                </c:pt>
                <c:pt idx="36">
                  <c:v>325956.7640199216</c:v>
                </c:pt>
                <c:pt idx="37">
                  <c:v>354768.37767347437</c:v>
                </c:pt>
                <c:pt idx="38">
                  <c:v>386126.6759580932</c:v>
                </c:pt>
                <c:pt idx="39">
                  <c:v>420256.76263534115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C3-4FAA-B755-5B0A3884B1ED}"/>
            </c:ext>
          </c:extLst>
        </c:ser>
        <c:ser>
          <c:idx val="1"/>
          <c:order val="1"/>
          <c:tx>
            <c:v>Interest</c:v>
          </c:tx>
          <c:spPr>
            <a:solidFill>
              <a:srgbClr val="ED7D31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ChartData!$A$5:$A$46</c:f>
              <c:numCache>
                <c:formatCode>General</c:formatCode>
                <c:ptCount val="4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</c:numCache>
            </c:numRef>
          </c:cat>
          <c:val>
            <c:numRef>
              <c:f>ChartData!$C$5:$C$46</c:f>
              <c:numCache>
                <c:formatCode>#,##0</c:formatCode>
                <c:ptCount val="42"/>
                <c:pt idx="0">
                  <c:v>424407.33184423792</c:v>
                </c:pt>
                <c:pt idx="1">
                  <c:v>423041.7710930903</c:v>
                </c:pt>
                <c:pt idx="2">
                  <c:v>421555.50719009724</c:v>
                </c:pt>
                <c:pt idx="3">
                  <c:v>419937.87107432325</c:v>
                </c:pt>
                <c:pt idx="4">
                  <c:v>418177.25063687132</c:v>
                </c:pt>
                <c:pt idx="5">
                  <c:v>416261.00736401975</c:v>
                </c:pt>
                <c:pt idx="6">
                  <c:v>414175.3856123701</c:v>
                </c:pt>
                <c:pt idx="7">
                  <c:v>411905.41386474302</c:v>
                </c:pt>
                <c:pt idx="8">
                  <c:v>409434.79725799261</c:v>
                </c:pt>
                <c:pt idx="9">
                  <c:v>406745.80061125814</c:v>
                </c:pt>
                <c:pt idx="10">
                  <c:v>403819.12111497647</c:v>
                </c:pt>
                <c:pt idx="11">
                  <c:v>400633.74976676091</c:v>
                </c:pt>
                <c:pt idx="12">
                  <c:v>397166.82055947219</c:v>
                </c:pt>
                <c:pt idx="13">
                  <c:v>393393.44633888546</c:v>
                </c:pt>
                <c:pt idx="14">
                  <c:v>389286.54015266919</c:v>
                </c:pt>
                <c:pt idx="15">
                  <c:v>384816.62080823729</c:v>
                </c:pt>
                <c:pt idx="16">
                  <c:v>379951.60124368389</c:v>
                </c:pt>
                <c:pt idx="17">
                  <c:v>374656.55819263443</c:v>
                </c:pt>
                <c:pt idx="18">
                  <c:v>368893.48148956202</c:v>
                </c:pt>
                <c:pt idx="19">
                  <c:v>362621.00121597643</c:v>
                </c:pt>
                <c:pt idx="20">
                  <c:v>355794.09072881489</c:v>
                </c:pt>
                <c:pt idx="21">
                  <c:v>348363.74343924515</c:v>
                </c:pt>
                <c:pt idx="22">
                  <c:v>340276.62102165353</c:v>
                </c:pt>
                <c:pt idx="23">
                  <c:v>331474.67052750633</c:v>
                </c:pt>
                <c:pt idx="24">
                  <c:v>321894.70765555935</c:v>
                </c:pt>
                <c:pt idx="25">
                  <c:v>311467.96318694315</c:v>
                </c:pt>
                <c:pt idx="26">
                  <c:v>300119.58932923502</c:v>
                </c:pt>
                <c:pt idx="27">
                  <c:v>287768.12242583564</c:v>
                </c:pt>
                <c:pt idx="28">
                  <c:v>274324.89817374205</c:v>
                </c:pt>
                <c:pt idx="29">
                  <c:v>259693.41515188804</c:v>
                </c:pt>
                <c:pt idx="30">
                  <c:v>243768.64209117959</c:v>
                </c:pt>
                <c:pt idx="31">
                  <c:v>226436.26391350041</c:v>
                </c:pt>
                <c:pt idx="32">
                  <c:v>207571.86112742251</c:v>
                </c:pt>
                <c:pt idx="33">
                  <c:v>187040.01668995956</c:v>
                </c:pt>
                <c:pt idx="34">
                  <c:v>164693.34392302268</c:v>
                </c:pt>
                <c:pt idx="35">
                  <c:v>140371.42850652992</c:v>
                </c:pt>
                <c:pt idx="36">
                  <c:v>113899.67695332931</c:v>
                </c:pt>
                <c:pt idx="37">
                  <c:v>85088.06329977655</c:v>
                </c:pt>
                <c:pt idx="38">
                  <c:v>53729.765015157638</c:v>
                </c:pt>
                <c:pt idx="39">
                  <c:v>19599.678337909791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DC3-4FAA-B755-5B0A3884B1ED}"/>
            </c:ext>
          </c:extLst>
        </c:ser>
        <c:ser>
          <c:idx val="2"/>
          <c:order val="2"/>
          <c:tx>
            <c:v>Prepayment</c:v>
          </c:tx>
          <c:spPr>
            <a:solidFill>
              <a:srgbClr val="70AD47"/>
            </a:solidFill>
            <a:ln w="0"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ChartData!$A$5:$A$46</c:f>
              <c:numCache>
                <c:formatCode>General</c:formatCode>
                <c:ptCount val="4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</c:numCache>
            </c:numRef>
          </c:cat>
          <c:val>
            <c:numRef>
              <c:f>ChartData!$D$5:$D$34</c:f>
              <c:numCache>
                <c:formatCode>#,##0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DC3-4FAA-B755-5B0A3884B1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overlap val="100"/>
        <c:axId val="33088446"/>
        <c:axId val="19531463"/>
      </c:barChart>
      <c:catAx>
        <c:axId val="33088446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en-US" sz="1000" b="1" strike="noStrike" spc="-1">
                    <a:solidFill>
                      <a:srgbClr val="000000"/>
                    </a:solidFill>
                    <a:latin typeface="Calibri"/>
                  </a:rPr>
                  <a:t>Year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9531463"/>
        <c:crosses val="autoZero"/>
        <c:auto val="1"/>
        <c:lblAlgn val="ctr"/>
        <c:lblOffset val="100"/>
        <c:noMultiLvlLbl val="0"/>
      </c:catAx>
      <c:valAx>
        <c:axId val="19531463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en-US" sz="1000" b="1" strike="noStrike" spc="-1">
                    <a:solidFill>
                      <a:srgbClr val="000000"/>
                    </a:solidFill>
                    <a:latin typeface="Calibri"/>
                  </a:rPr>
                  <a:t>Amount (₹)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#,##0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33088446"/>
        <c:crosses val="autoZero"/>
        <c:crossBetween val="between"/>
      </c:valAx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sz="1100" b="1" strike="noStrike" spc="-1">
                <a:solidFill>
                  <a:srgbClr val="1F3864"/>
                </a:solidFill>
                <a:latin typeface="Calibri"/>
              </a:defRPr>
            </a:pPr>
            <a:r>
              <a:rPr lang="en-US" sz="1100" b="1" strike="noStrike" spc="-1">
                <a:solidFill>
                  <a:srgbClr val="1F3864"/>
                </a:solidFill>
                <a:latin typeface="Calibri"/>
              </a:rPr>
              <a:t>Outstanding Balance Reduction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With prepayment</c:v>
          </c:tx>
          <c:spPr>
            <a:ln w="28080">
              <a:solidFill>
                <a:srgbClr val="2E75B6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ChartData!$A$4:$A$46</c:f>
              <c:numCache>
                <c:formatCode>General</c:formatCode>
                <c:ptCount val="4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</c:numCache>
            </c:numRef>
          </c:cat>
          <c:val>
            <c:numRef>
              <c:f>ChartData!$E$4:$E$34</c:f>
              <c:numCache>
                <c:formatCode>#,##0</c:formatCode>
                <c:ptCount val="31"/>
                <c:pt idx="0">
                  <c:v>5000000</c:v>
                </c:pt>
                <c:pt idx="1">
                  <c:v>4984550.8908709874</c:v>
                </c:pt>
                <c:pt idx="2">
                  <c:v>4967736.2209908264</c:v>
                </c:pt>
                <c:pt idx="3">
                  <c:v>4949435.2872076733</c:v>
                </c:pt>
                <c:pt idx="4">
                  <c:v>4929516.7173087467</c:v>
                </c:pt>
                <c:pt idx="5">
                  <c:v>4907837.5269723665</c:v>
                </c:pt>
                <c:pt idx="6">
                  <c:v>4884242.0933631333</c:v>
                </c:pt>
                <c:pt idx="7">
                  <c:v>4858561.0380022526</c:v>
                </c:pt>
                <c:pt idx="8">
                  <c:v>4830610.0108937472</c:v>
                </c:pt>
                <c:pt idx="9">
                  <c:v>4800188.3671784904</c:v>
                </c:pt>
                <c:pt idx="10">
                  <c:v>4767077.7268164996</c:v>
                </c:pt>
                <c:pt idx="11">
                  <c:v>4731040.4069582252</c:v>
                </c:pt>
                <c:pt idx="12">
                  <c:v>4691817.7157517355</c:v>
                </c:pt>
                <c:pt idx="13">
                  <c:v>4649128.0953379562</c:v>
                </c:pt>
                <c:pt idx="14">
                  <c:v>4602665.1007035896</c:v>
                </c:pt>
                <c:pt idx="15">
                  <c:v>4552095.1998830074</c:v>
                </c:pt>
                <c:pt idx="16">
                  <c:v>4497055.3797179936</c:v>
                </c:pt>
                <c:pt idx="17">
                  <c:v>4437150.5399884265</c:v>
                </c:pt>
                <c:pt idx="18">
                  <c:v>4371950.6572078103</c:v>
                </c:pt>
                <c:pt idx="19">
                  <c:v>4300987.6977241207</c:v>
                </c:pt>
                <c:pt idx="20">
                  <c:v>4223752.2579668462</c:v>
                </c:pt>
                <c:pt idx="21">
                  <c:v>4139689.9077224098</c:v>
                </c:pt>
                <c:pt idx="22">
                  <c:v>4048197.2101884042</c:v>
                </c:pt>
                <c:pt idx="23">
                  <c:v>3948617.3902368066</c:v>
                </c:pt>
                <c:pt idx="24">
                  <c:v>3840235.6197910621</c:v>
                </c:pt>
                <c:pt idx="25">
                  <c:v>3722273.8864733712</c:v>
                </c:pt>
                <c:pt idx="26">
                  <c:v>3593885.4086870635</c:v>
                </c:pt>
                <c:pt idx="27">
                  <c:v>3454148.5570430472</c:v>
                </c:pt>
                <c:pt idx="28">
                  <c:v>3302060.238495633</c:v>
                </c:pt>
                <c:pt idx="29">
                  <c:v>3136528.6956961248</c:v>
                </c:pt>
                <c:pt idx="30">
                  <c:v>2956365.6698747627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A14-4B74-A71B-D22C73DC9B14}"/>
            </c:ext>
          </c:extLst>
        </c:ser>
        <c:ser>
          <c:idx val="1"/>
          <c:order val="1"/>
          <c:tx>
            <c:v>Without prepayment</c:v>
          </c:tx>
          <c:spPr>
            <a:ln w="28080">
              <a:solidFill>
                <a:srgbClr val="A6A6A6"/>
              </a:solidFill>
              <a:prstDash val="dash"/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ChartData!$A$4:$A$46</c:f>
              <c:numCache>
                <c:formatCode>General</c:formatCode>
                <c:ptCount val="4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</c:numCache>
            </c:numRef>
          </c:cat>
          <c:val>
            <c:numRef>
              <c:f>ChartData!$F$4:$F$46</c:f>
              <c:numCache>
                <c:formatCode>#,##0</c:formatCode>
                <c:ptCount val="43"/>
                <c:pt idx="0">
                  <c:v>5000000</c:v>
                </c:pt>
                <c:pt idx="1">
                  <c:v>4984550.8908709902</c:v>
                </c:pt>
                <c:pt idx="2">
                  <c:v>4967736.2209908329</c:v>
                </c:pt>
                <c:pt idx="3">
                  <c:v>4949435.2872076817</c:v>
                </c:pt>
                <c:pt idx="4">
                  <c:v>4929516.717308756</c:v>
                </c:pt>
                <c:pt idx="5">
                  <c:v>4907837.5269723795</c:v>
                </c:pt>
                <c:pt idx="6">
                  <c:v>4884242.0933631528</c:v>
                </c:pt>
                <c:pt idx="7">
                  <c:v>4858561.0380022768</c:v>
                </c:pt>
                <c:pt idx="8">
                  <c:v>4830610.0108937733</c:v>
                </c:pt>
                <c:pt idx="9">
                  <c:v>4800188.3671785193</c:v>
                </c:pt>
                <c:pt idx="10">
                  <c:v>4767077.7268165294</c:v>
                </c:pt>
                <c:pt idx="11">
                  <c:v>4731040.4069582587</c:v>
                </c:pt>
                <c:pt idx="12">
                  <c:v>4691817.7157517746</c:v>
                </c:pt>
                <c:pt idx="13">
                  <c:v>4649128.0953380028</c:v>
                </c:pt>
                <c:pt idx="14">
                  <c:v>4602665.1007036455</c:v>
                </c:pt>
                <c:pt idx="15">
                  <c:v>4552095.1998830708</c:v>
                </c:pt>
                <c:pt idx="16">
                  <c:v>4497055.3797180643</c:v>
                </c:pt>
                <c:pt idx="17">
                  <c:v>4437150.5399885057</c:v>
                </c:pt>
                <c:pt idx="18">
                  <c:v>4371950.6572078988</c:v>
                </c:pt>
                <c:pt idx="19">
                  <c:v>4300987.6977242194</c:v>
                </c:pt>
                <c:pt idx="20">
                  <c:v>4223752.2579669561</c:v>
                </c:pt>
                <c:pt idx="21">
                  <c:v>4139689.9077225337</c:v>
                </c:pt>
                <c:pt idx="22">
                  <c:v>4048197.2101885416</c:v>
                </c:pt>
                <c:pt idx="23">
                  <c:v>3948617.3902369584</c:v>
                </c:pt>
                <c:pt idx="24">
                  <c:v>3840235.6197912307</c:v>
                </c:pt>
                <c:pt idx="25">
                  <c:v>3722273.8864735565</c:v>
                </c:pt>
                <c:pt idx="26">
                  <c:v>3593885.4086872675</c:v>
                </c:pt>
                <c:pt idx="27">
                  <c:v>3454148.5570432725</c:v>
                </c:pt>
                <c:pt idx="28">
                  <c:v>3302060.2384958807</c:v>
                </c:pt>
                <c:pt idx="29">
                  <c:v>3136528.6956963963</c:v>
                </c:pt>
                <c:pt idx="30">
                  <c:v>2956365.6698750597</c:v>
                </c:pt>
                <c:pt idx="31">
                  <c:v>2760277.8709930177</c:v>
                </c:pt>
                <c:pt idx="32">
                  <c:v>2546857.6939332983</c:v>
                </c:pt>
                <c:pt idx="33">
                  <c:v>2314573.1140875048</c:v>
                </c:pt>
                <c:pt idx="34">
                  <c:v>2061756.6898042506</c:v>
                </c:pt>
                <c:pt idx="35">
                  <c:v>1786593.5927540599</c:v>
                </c:pt>
                <c:pt idx="36">
                  <c:v>1487108.5802873797</c:v>
                </c:pt>
                <c:pt idx="37">
                  <c:v>1161151.8162675025</c:v>
                </c:pt>
                <c:pt idx="38">
                  <c:v>806383.43859407655</c:v>
                </c:pt>
                <c:pt idx="39">
                  <c:v>420256.76263603597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A14-4B74-A71B-D22C73DC9B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0">
              <a:noFill/>
            </a:ln>
          </c:spPr>
        </c:hiLowLines>
        <c:smooth val="0"/>
        <c:axId val="26024266"/>
        <c:axId val="5901661"/>
      </c:lineChart>
      <c:catAx>
        <c:axId val="26024266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en-US" sz="1000" b="1" strike="noStrike" spc="-1">
                    <a:solidFill>
                      <a:srgbClr val="000000"/>
                    </a:solidFill>
                    <a:latin typeface="Calibri"/>
                  </a:rPr>
                  <a:t>Year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5901661"/>
        <c:crosses val="autoZero"/>
        <c:auto val="1"/>
        <c:lblAlgn val="ctr"/>
        <c:lblOffset val="100"/>
        <c:noMultiLvlLbl val="0"/>
      </c:catAx>
      <c:valAx>
        <c:axId val="5901661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en-US" sz="1000" b="1" strike="noStrike" spc="-1">
                    <a:solidFill>
                      <a:srgbClr val="000000"/>
                    </a:solidFill>
                    <a:latin typeface="Calibri"/>
                  </a:rPr>
                  <a:t>Balance (₹)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#,##0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26024266"/>
        <c:crosses val="autoZero"/>
        <c:crossBetween val="between"/>
      </c:valAx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sz="1100" b="1" strike="noStrike" spc="-1">
                <a:solidFill>
                  <a:srgbClr val="1F3864"/>
                </a:solidFill>
                <a:latin typeface="Calibri"/>
              </a:defRPr>
            </a:pPr>
            <a:r>
              <a:rPr lang="en-US" sz="1100" b="1" strike="noStrike" spc="-1">
                <a:solidFill>
                  <a:srgbClr val="1F3864"/>
                </a:solidFill>
                <a:latin typeface="Calibri"/>
              </a:rPr>
              <a:t>Principal vs Interest Distribution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pieChart>
        <c:varyColors val="1"/>
        <c:ser>
          <c:idx val="0"/>
          <c:order val="0"/>
          <c:tx>
            <c:v>Split</c:v>
          </c:tx>
          <c:spPr>
            <a:solidFill>
              <a:srgbClr val="4F81BD"/>
            </a:solidFill>
            <a:ln w="0">
              <a:noFill/>
            </a:ln>
          </c:spPr>
          <c:dPt>
            <c:idx val="0"/>
            <c:bubble3D val="0"/>
            <c:spPr>
              <a:solidFill>
                <a:srgbClr val="2E75B6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1-A420-486F-8C31-4BF5273618DA}"/>
              </c:ext>
            </c:extLst>
          </c:dPt>
          <c:dPt>
            <c:idx val="1"/>
            <c:bubble3D val="0"/>
            <c:spPr>
              <a:solidFill>
                <a:srgbClr val="ED7D31"/>
              </a:solidFill>
              <a:ln w="0">
                <a:noFill/>
              </a:ln>
            </c:spPr>
            <c:extLst>
              <c:ext xmlns:c16="http://schemas.microsoft.com/office/drawing/2014/chart" uri="{C3380CC4-5D6E-409C-BE32-E72D297353CC}">
                <c16:uniqueId val="{00000003-A420-486F-8C31-4BF5273618DA}"/>
              </c:ext>
            </c:extLst>
          </c:dPt>
          <c:dLbls>
            <c:dLbl>
              <c:idx val="0"/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dLblPos val="bestFit"/>
              <c:showLegendKey val="1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01-A420-486F-8C31-4BF5273618DA}"/>
                </c:ext>
              </c:extLst>
            </c:dLbl>
            <c:dLbl>
              <c:idx val="1"/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Calibri"/>
                    </a:defRPr>
                  </a:pPr>
                  <a:endParaRPr lang="en-US"/>
                </a:p>
              </c:txPr>
              <c:dLblPos val="bestFit"/>
              <c:showLegendKey val="1"/>
              <c:showVal val="0"/>
              <c:showCatName val="0"/>
              <c:showSerName val="0"/>
              <c:showPercent val="1"/>
              <c:showBubbleSize val="1"/>
              <c:extLst>
                <c:ext xmlns:c16="http://schemas.microsoft.com/office/drawing/2014/chart" uri="{C3380CC4-5D6E-409C-BE32-E72D297353CC}">
                  <c16:uniqueId val="{00000003-A420-486F-8C31-4BF5273618D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en-US"/>
              </a:p>
            </c:txPr>
            <c:dLblPos val="bestFit"/>
            <c:showLegendKey val="1"/>
            <c:showVal val="0"/>
            <c:showCatName val="0"/>
            <c:showSerName val="0"/>
            <c:showPercent val="1"/>
            <c:showBubbleSize val="1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ChartData!$I$4:$I$5</c:f>
              <c:strCache>
                <c:ptCount val="2"/>
                <c:pt idx="0">
                  <c:v>Principal (Loan Amount)</c:v>
                </c:pt>
                <c:pt idx="1">
                  <c:v>Total Interest</c:v>
                </c:pt>
              </c:strCache>
            </c:strRef>
          </c:cat>
          <c:val>
            <c:numRef>
              <c:f>ChartData!$J$4:$J$5</c:f>
              <c:numCache>
                <c:formatCode>#,##0</c:formatCode>
                <c:ptCount val="2"/>
                <c:pt idx="0">
                  <c:v>5000000</c:v>
                </c:pt>
                <c:pt idx="1">
                  <c:v>11152058.899072291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420-486F-8C31-4BF5273618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 rot="0"/>
          <a:lstStyle/>
          <a:p>
            <a:pPr>
              <a:defRPr sz="1100" b="1" strike="noStrike" spc="-1">
                <a:solidFill>
                  <a:srgbClr val="1F3864"/>
                </a:solidFill>
                <a:latin typeface="Calibri"/>
              </a:defRPr>
            </a:pPr>
            <a:r>
              <a:rPr lang="en-US" sz="1100" b="1" strike="noStrike" spc="-1">
                <a:solidFill>
                  <a:srgbClr val="1F3864"/>
                </a:solidFill>
                <a:latin typeface="Calibri"/>
              </a:rPr>
              <a:t>Cumulative Principal Repaid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areaChart>
        <c:grouping val="standard"/>
        <c:varyColors val="1"/>
        <c:ser>
          <c:idx val="0"/>
          <c:order val="0"/>
          <c:tx>
            <c:v>Cumulative principal repaid</c:v>
          </c:tx>
          <c:spPr>
            <a:solidFill>
              <a:srgbClr val="70AD47"/>
            </a:solidFill>
            <a:ln w="0">
              <a:noFill/>
            </a:ln>
          </c:spPr>
          <c:dLbls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strike="noStrike" spc="-1">
                    <a:latin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ChartData!$A$4:$A$46</c:f>
              <c:numCache>
                <c:formatCode>General</c:formatCode>
                <c:ptCount val="4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</c:numCache>
            </c:numRef>
          </c:cat>
          <c:val>
            <c:numRef>
              <c:f>ChartData!$G$4:$G$46</c:f>
              <c:numCache>
                <c:formatCode>#,##0</c:formatCode>
                <c:ptCount val="43"/>
                <c:pt idx="0">
                  <c:v>0</c:v>
                </c:pt>
                <c:pt idx="1">
                  <c:v>15449.109129012984</c:v>
                </c:pt>
                <c:pt idx="2">
                  <c:v>32263.779009173588</c:v>
                </c:pt>
                <c:pt idx="3">
                  <c:v>50564.712792327213</c:v>
                </c:pt>
                <c:pt idx="4">
                  <c:v>70483.282691254833</c:v>
                </c:pt>
                <c:pt idx="5">
                  <c:v>92162.473027634405</c:v>
                </c:pt>
                <c:pt idx="6">
                  <c:v>115757.90663686555</c:v>
                </c:pt>
                <c:pt idx="7">
                  <c:v>141438.96199774626</c:v>
                </c:pt>
                <c:pt idx="8">
                  <c:v>169389.98910625407</c:v>
                </c:pt>
                <c:pt idx="9">
                  <c:v>199811.63282151223</c:v>
                </c:pt>
                <c:pt idx="10">
                  <c:v>232922.27318350502</c:v>
                </c:pt>
                <c:pt idx="11">
                  <c:v>268959.59304177942</c:v>
                </c:pt>
                <c:pt idx="12">
                  <c:v>308182.28424826951</c:v>
                </c:pt>
                <c:pt idx="13">
                  <c:v>350871.90466204821</c:v>
                </c:pt>
                <c:pt idx="14">
                  <c:v>397334.8992964137</c:v>
                </c:pt>
                <c:pt idx="15">
                  <c:v>447904.80011699529</c:v>
                </c:pt>
                <c:pt idx="16">
                  <c:v>502944.62028200889</c:v>
                </c:pt>
                <c:pt idx="17">
                  <c:v>562849.46001157572</c:v>
                </c:pt>
                <c:pt idx="18">
                  <c:v>628049.34279219224</c:v>
                </c:pt>
                <c:pt idx="19">
                  <c:v>699012.30227588094</c:v>
                </c:pt>
                <c:pt idx="20">
                  <c:v>776247.74203315529</c:v>
                </c:pt>
                <c:pt idx="21">
                  <c:v>860310.09227759123</c:v>
                </c:pt>
                <c:pt idx="22">
                  <c:v>951802.78981159686</c:v>
                </c:pt>
                <c:pt idx="23">
                  <c:v>1051382.6097631941</c:v>
                </c:pt>
                <c:pt idx="24">
                  <c:v>1159764.3802089386</c:v>
                </c:pt>
                <c:pt idx="25">
                  <c:v>1277726.1135266307</c:v>
                </c:pt>
                <c:pt idx="26">
                  <c:v>1406114.5913129381</c:v>
                </c:pt>
                <c:pt idx="27">
                  <c:v>1545851.442956954</c:v>
                </c:pt>
                <c:pt idx="28">
                  <c:v>1697939.7615043691</c:v>
                </c:pt>
                <c:pt idx="29">
                  <c:v>1863471.304303878</c:v>
                </c:pt>
                <c:pt idx="30">
                  <c:v>2043634.3301252411</c:v>
                </c:pt>
                <c:pt idx="31">
                  <c:v>2239722.1290073125</c:v>
                </c:pt>
                <c:pt idx="32">
                  <c:v>2453142.306067063</c:v>
                </c:pt>
                <c:pt idx="33">
                  <c:v>2685426.8859128915</c:v>
                </c:pt>
                <c:pt idx="34">
                  <c:v>2938243.3101961827</c:v>
                </c:pt>
                <c:pt idx="35">
                  <c:v>3213406.4072464108</c:v>
                </c:pt>
                <c:pt idx="36">
                  <c:v>3512891.4197131316</c:v>
                </c:pt>
                <c:pt idx="37">
                  <c:v>3838848.183733053</c:v>
                </c:pt>
                <c:pt idx="38">
                  <c:v>4193616.5614065276</c:v>
                </c:pt>
                <c:pt idx="39">
                  <c:v>4579743.2373646218</c:v>
                </c:pt>
                <c:pt idx="40">
                  <c:v>4999999.9999999627</c:v>
                </c:pt>
                <c:pt idx="41">
                  <c:v>4999999.9999999627</c:v>
                </c:pt>
                <c:pt idx="42">
                  <c:v>4999999.9999999627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C1-490A-BC19-0D6C3510FF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04791"/>
        <c:axId val="35798893"/>
      </c:areaChart>
      <c:catAx>
        <c:axId val="12004791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en-US" sz="1000" b="1" strike="noStrike" spc="-1">
                    <a:solidFill>
                      <a:srgbClr val="000000"/>
                    </a:solidFill>
                    <a:latin typeface="Calibri"/>
                  </a:rPr>
                  <a:t>Year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35798893"/>
        <c:crosses val="autoZero"/>
        <c:auto val="1"/>
        <c:lblAlgn val="ctr"/>
        <c:lblOffset val="100"/>
        <c:noMultiLvlLbl val="0"/>
      </c:catAx>
      <c:valAx>
        <c:axId val="35798893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en-US" sz="1000" b="1" strike="noStrike" spc="-1">
                    <a:solidFill>
                      <a:srgbClr val="000000"/>
                    </a:solidFill>
                    <a:latin typeface="Calibri"/>
                  </a:rPr>
                  <a:t>Amount (₹)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#,##0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n-US"/>
          </a:p>
        </c:txPr>
        <c:crossAx val="12004791"/>
        <c:crosses val="autoZero"/>
        <c:crossBetween val="midCat"/>
      </c:valAx>
      <c:spPr>
        <a:noFill/>
        <a:ln w="0">
          <a:noFill/>
        </a:ln>
      </c:spPr>
    </c:plotArea>
    <c:legend>
      <c:legendPos val="b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4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0</xdr:rowOff>
    </xdr:from>
    <xdr:to>
      <xdr:col>3</xdr:col>
      <xdr:colOff>850680</xdr:colOff>
      <xdr:row>24</xdr:row>
      <xdr:rowOff>42840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0</xdr:colOff>
      <xdr:row>11</xdr:row>
      <xdr:rowOff>0</xdr:rowOff>
    </xdr:from>
    <xdr:to>
      <xdr:col>7</xdr:col>
      <xdr:colOff>850680</xdr:colOff>
      <xdr:row>24</xdr:row>
      <xdr:rowOff>42840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0</xdr:colOff>
      <xdr:row>27</xdr:row>
      <xdr:rowOff>0</xdr:rowOff>
    </xdr:from>
    <xdr:to>
      <xdr:col>3</xdr:col>
      <xdr:colOff>850680</xdr:colOff>
      <xdr:row>40</xdr:row>
      <xdr:rowOff>43200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4</xdr:col>
      <xdr:colOff>0</xdr:colOff>
      <xdr:row>27</xdr:row>
      <xdr:rowOff>0</xdr:rowOff>
    </xdr:from>
    <xdr:to>
      <xdr:col>7</xdr:col>
      <xdr:colOff>850680</xdr:colOff>
      <xdr:row>40</xdr:row>
      <xdr:rowOff>43200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</xdr:colOff>
          <xdr:row>9</xdr:row>
          <xdr:rowOff>7620</xdr:rowOff>
        </xdr:from>
        <xdr:to>
          <xdr:col>7</xdr:col>
          <xdr:colOff>579120</xdr:colOff>
          <xdr:row>14</xdr:row>
          <xdr:rowOff>15240</xdr:rowOff>
        </xdr:to>
        <xdr:pic>
          <xdr:nvPicPr>
            <xdr:cNvPr id="8" name="Picture 7">
              <a:extLst>
                <a:ext uri="{FF2B5EF4-FFF2-40B4-BE49-F238E27FC236}">
                  <a16:creationId xmlns:a16="http://schemas.microsoft.com/office/drawing/2014/main" id="{62899122-8858-A4DD-E21C-2555DE7BB29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BC$10:$BE$14" spid="_x0000_s515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24840" y="1432560"/>
              <a:ext cx="5036820" cy="92202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29</xdr:row>
          <xdr:rowOff>0</xdr:rowOff>
        </xdr:from>
        <xdr:to>
          <xdr:col>10</xdr:col>
          <xdr:colOff>160020</xdr:colOff>
          <xdr:row>35</xdr:row>
          <xdr:rowOff>7620</xdr:rowOff>
        </xdr:to>
        <xdr:pic>
          <xdr:nvPicPr>
            <xdr:cNvPr id="10" name="Picture 9">
              <a:extLst>
                <a:ext uri="{FF2B5EF4-FFF2-40B4-BE49-F238E27FC236}">
                  <a16:creationId xmlns:a16="http://schemas.microsoft.com/office/drawing/2014/main" id="{1562E17A-3327-E23D-CD62-77A4C6FFA84D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BG$30:$BJ$35" spid="_x0000_s5156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617220" y="5311140"/>
              <a:ext cx="6454140" cy="11049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69</xdr:row>
          <xdr:rowOff>0</xdr:rowOff>
        </xdr:from>
        <xdr:to>
          <xdr:col>8</xdr:col>
          <xdr:colOff>472440</xdr:colOff>
          <xdr:row>78</xdr:row>
          <xdr:rowOff>7620</xdr:rowOff>
        </xdr:to>
        <xdr:pic>
          <xdr:nvPicPr>
            <xdr:cNvPr id="12" name="Picture 11">
              <a:extLst>
                <a:ext uri="{FF2B5EF4-FFF2-40B4-BE49-F238E27FC236}">
                  <a16:creationId xmlns:a16="http://schemas.microsoft.com/office/drawing/2014/main" id="{ADF1A191-EBEB-9328-1083-4F225103E547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BL$70:$BN$78" spid="_x0000_s5157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609600" y="12900660"/>
              <a:ext cx="5554980" cy="165354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111</xdr:row>
          <xdr:rowOff>0</xdr:rowOff>
        </xdr:from>
        <xdr:to>
          <xdr:col>13</xdr:col>
          <xdr:colOff>541020</xdr:colOff>
          <xdr:row>117</xdr:row>
          <xdr:rowOff>7620</xdr:rowOff>
        </xdr:to>
        <xdr:pic>
          <xdr:nvPicPr>
            <xdr:cNvPr id="14" name="Picture 13">
              <a:extLst>
                <a:ext uri="{FF2B5EF4-FFF2-40B4-BE49-F238E27FC236}">
                  <a16:creationId xmlns:a16="http://schemas.microsoft.com/office/drawing/2014/main" id="{7AC7BBA7-0E71-9F4D-19CC-7B38F9271DE1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BP$112:$BQ$117" spid="_x0000_s5158"/>
                </a:ext>
              </a:extLst>
            </xdr:cNvPicPr>
          </xdr:nvPicPr>
          <xdr:blipFill>
            <a:blip xmlns:r="http://schemas.openxmlformats.org/officeDocument/2006/relationships" r:embed="rId4"/>
            <a:srcRect/>
            <a:stretch>
              <a:fillRect/>
            </a:stretch>
          </xdr:blipFill>
          <xdr:spPr bwMode="auto">
            <a:xfrm>
              <a:off x="617220" y="20810220"/>
              <a:ext cx="8663940" cy="11049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hyperlink" Target="http://www.toolsncalc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3"/>
  <sheetViews>
    <sheetView showGridLines="0" tabSelected="1" zoomScaleNormal="100" workbookViewId="0">
      <selection sqref="A1:H1"/>
    </sheetView>
  </sheetViews>
  <sheetFormatPr defaultColWidth="8.6640625" defaultRowHeight="14.4" x14ac:dyDescent="0.3"/>
  <cols>
    <col min="1" max="8" width="13" customWidth="1"/>
  </cols>
  <sheetData>
    <row r="1" spans="1:8" ht="37.5" customHeight="1" x14ac:dyDescent="0.3">
      <c r="A1" s="10" t="s">
        <v>0</v>
      </c>
      <c r="B1" s="10"/>
      <c r="C1" s="10"/>
      <c r="D1" s="10"/>
      <c r="E1" s="10"/>
      <c r="F1" s="10"/>
      <c r="G1" s="10"/>
      <c r="H1" s="10"/>
    </row>
    <row r="2" spans="1:8" x14ac:dyDescent="0.3">
      <c r="A2" s="9" t="str">
        <f ca="1">"Position as of EMI #"&amp;Inputs!B8&amp;"   |   Loan start: "&amp;TEXT(Inputs!B7,"dd mmm yyyy")&amp;"   |   Rate: "&amp;TEXT(Inputs!B5,"0.00%")&amp;" p.a."</f>
        <v>Position as of EMI #23   |   Loan start: 05 Jan 2025   |   Rate: 8.50% p.a.</v>
      </c>
      <c r="B2" s="9"/>
      <c r="C2" s="9"/>
      <c r="D2" s="9"/>
      <c r="E2" s="9"/>
      <c r="F2" s="9"/>
      <c r="G2" s="9"/>
      <c r="H2" s="9"/>
    </row>
    <row r="3" spans="1:8" ht="7.5" customHeight="1" x14ac:dyDescent="0.3"/>
    <row r="4" spans="1:8" ht="19.5" customHeight="1" x14ac:dyDescent="0.3">
      <c r="A4" s="8" t="s">
        <v>1</v>
      </c>
      <c r="B4" s="8"/>
      <c r="C4" s="8" t="s">
        <v>2</v>
      </c>
      <c r="D4" s="8"/>
      <c r="E4" s="8" t="s">
        <v>3</v>
      </c>
      <c r="F4" s="8"/>
      <c r="G4" s="8" t="s">
        <v>4</v>
      </c>
      <c r="H4" s="8"/>
    </row>
    <row r="5" spans="1:8" ht="30" customHeight="1" x14ac:dyDescent="0.3">
      <c r="A5" s="7">
        <f>Inputs!B4</f>
        <v>5000000</v>
      </c>
      <c r="B5" s="7"/>
      <c r="C5" s="7">
        <f>Inputs!B14</f>
        <v>36654.703414437572</v>
      </c>
      <c r="D5" s="7"/>
      <c r="E5" s="6">
        <f ca="1">Inputs!B22</f>
        <v>4969192.4776883051</v>
      </c>
      <c r="F5" s="6"/>
      <c r="G5" s="5">
        <f>Inputs!B23</f>
        <v>56588</v>
      </c>
      <c r="H5" s="5"/>
    </row>
    <row r="6" spans="1:8" ht="7.5" customHeight="1" x14ac:dyDescent="0.3"/>
    <row r="7" spans="1:8" ht="19.5" customHeight="1" x14ac:dyDescent="0.3">
      <c r="A7" s="8" t="s">
        <v>5</v>
      </c>
      <c r="B7" s="8"/>
      <c r="C7" s="8" t="s">
        <v>6</v>
      </c>
      <c r="D7" s="8"/>
      <c r="E7" s="8" t="s">
        <v>7</v>
      </c>
      <c r="F7" s="8"/>
      <c r="G7" s="8" t="s">
        <v>8</v>
      </c>
      <c r="H7" s="8"/>
    </row>
    <row r="8" spans="1:8" ht="30" customHeight="1" x14ac:dyDescent="0.3">
      <c r="A8" s="7">
        <f>Inputs!B15</f>
        <v>11152058.899072291</v>
      </c>
      <c r="B8" s="7"/>
      <c r="C8" s="7">
        <f>Inputs!B19</f>
        <v>13195693.229197586</v>
      </c>
      <c r="D8" s="7"/>
      <c r="E8" s="4">
        <f>Inputs!B17</f>
        <v>1442198.7398577426</v>
      </c>
      <c r="F8" s="4"/>
      <c r="G8" s="3" t="str">
        <f>INT(Inputs!B21/12)&amp;" yrs "&amp;MOD(Inputs!B21,12)&amp;" mths"</f>
        <v>10 yrs 0 mths</v>
      </c>
      <c r="H8" s="3"/>
    </row>
    <row r="10" spans="1:8" ht="21.75" customHeight="1" x14ac:dyDescent="0.3">
      <c r="A10" s="2" t="str">
        <f>"Original tenure: "&amp;Inputs!B13&amp;" months   |   New tenure: "&amp;Inputs!B20&amp;" months   |   Total prepaid: "&amp;TEXT(Inputs!B18,"#,##0")&amp;" (₹)   |   Part-payments applied: "&amp;COUNTIF(Schedule!G4:G363,"&gt;0")</f>
        <v>Original tenure: 480 months   |   New tenure: 360 months   |   Total prepaid: 0 (₹)   |   Part-payments applied: 0</v>
      </c>
      <c r="B10" s="2"/>
      <c r="C10" s="2"/>
      <c r="D10" s="2"/>
      <c r="E10" s="2"/>
      <c r="F10" s="2"/>
      <c r="G10" s="2"/>
      <c r="H10" s="2"/>
    </row>
    <row r="43" spans="1:8" x14ac:dyDescent="0.3">
      <c r="A43" s="1" t="s">
        <v>9</v>
      </c>
      <c r="B43" s="1"/>
      <c r="C43" s="1"/>
      <c r="D43" s="1"/>
      <c r="E43" s="1"/>
      <c r="F43" s="1"/>
      <c r="G43" s="1"/>
      <c r="H43" s="1"/>
    </row>
  </sheetData>
  <sheetProtection algorithmName="SHA-512" hashValue="tHW9wCQhmPmPnE5V2AlEkoVUDvS2LObs7pJEPQuH/ktDotGgFZDAJFJCJGJyV39jPs50QUM8yo2qXZtrOUjP+g==" saltValue="N0GZHdJ5IlkJf3EE1HSOvA==" spinCount="100000" sheet="1" objects="1" scenarios="1"/>
  <mergeCells count="20">
    <mergeCell ref="A43:H43"/>
    <mergeCell ref="A8:B8"/>
    <mergeCell ref="C8:D8"/>
    <mergeCell ref="E8:F8"/>
    <mergeCell ref="G8:H8"/>
    <mergeCell ref="A10:H10"/>
    <mergeCell ref="A5:B5"/>
    <mergeCell ref="C5:D5"/>
    <mergeCell ref="E5:F5"/>
    <mergeCell ref="G5:H5"/>
    <mergeCell ref="A7:B7"/>
    <mergeCell ref="C7:D7"/>
    <mergeCell ref="E7:F7"/>
    <mergeCell ref="G7:H7"/>
    <mergeCell ref="A1:H1"/>
    <mergeCell ref="A2:H2"/>
    <mergeCell ref="A4:B4"/>
    <mergeCell ref="C4:D4"/>
    <mergeCell ref="E4:F4"/>
    <mergeCell ref="G4:H4"/>
  </mergeCells>
  <printOptions horizontalCentered="1"/>
  <pageMargins left="0.4" right="0.4" top="0.5" bottom="0.5" header="0.511811023622047" footer="0.511811023622047"/>
  <pageSetup paperSize="9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263"/>
  <sheetViews>
    <sheetView showGridLines="0" zoomScaleNormal="100" workbookViewId="0">
      <selection activeCell="B7" sqref="B7"/>
    </sheetView>
  </sheetViews>
  <sheetFormatPr defaultColWidth="8.6640625" defaultRowHeight="14.4" x14ac:dyDescent="0.3"/>
  <cols>
    <col min="1" max="1" width="40" customWidth="1"/>
    <col min="2" max="2" width="18" customWidth="1"/>
    <col min="3" max="3" width="4" customWidth="1"/>
    <col min="4" max="4" width="27.44140625" customWidth="1"/>
    <col min="5" max="5" width="23.77734375" customWidth="1"/>
    <col min="6" max="6" width="12" customWidth="1"/>
    <col min="7" max="8" width="18" customWidth="1"/>
  </cols>
  <sheetData>
    <row r="1" spans="1:16" ht="42.6" customHeight="1" x14ac:dyDescent="0.3">
      <c r="A1" s="38" t="s">
        <v>10</v>
      </c>
      <c r="B1" s="38"/>
      <c r="C1" s="38"/>
      <c r="D1" s="38"/>
      <c r="E1" s="38"/>
      <c r="F1" s="38"/>
      <c r="G1" s="38"/>
      <c r="H1" s="38"/>
    </row>
    <row r="2" spans="1:16" ht="22.8" customHeight="1" x14ac:dyDescent="0.3">
      <c r="A2" s="12" t="s">
        <v>11</v>
      </c>
      <c r="D2" s="36" t="s">
        <v>33</v>
      </c>
      <c r="E2" s="36"/>
      <c r="F2" s="36"/>
      <c r="G2" s="36"/>
      <c r="H2" s="36"/>
    </row>
    <row r="3" spans="1:16" x14ac:dyDescent="0.3">
      <c r="A3" s="13" t="s">
        <v>12</v>
      </c>
      <c r="B3" s="13"/>
      <c r="D3" s="13" t="s">
        <v>13</v>
      </c>
      <c r="E3" s="13"/>
      <c r="F3" s="13"/>
      <c r="G3" s="13"/>
      <c r="H3" s="13"/>
    </row>
    <row r="4" spans="1:16" x14ac:dyDescent="0.3">
      <c r="A4" s="14" t="s">
        <v>14</v>
      </c>
      <c r="B4" s="82">
        <v>5000000</v>
      </c>
      <c r="D4" s="15" t="s">
        <v>15</v>
      </c>
      <c r="E4" s="15" t="s">
        <v>16</v>
      </c>
      <c r="F4" s="15" t="s">
        <v>17</v>
      </c>
      <c r="G4" s="15" t="s">
        <v>18</v>
      </c>
      <c r="H4" s="15" t="s">
        <v>19</v>
      </c>
    </row>
    <row r="5" spans="1:16" x14ac:dyDescent="0.3">
      <c r="A5" s="14" t="s">
        <v>20</v>
      </c>
      <c r="B5" s="83">
        <v>8.5000000000000006E-2</v>
      </c>
      <c r="D5" s="84"/>
      <c r="E5" s="82"/>
      <c r="F5" s="16" t="str">
        <f t="shared" ref="F5:F17" si="0">IF(D5="","",EDATE($B$7,D5-1))</f>
        <v/>
      </c>
      <c r="G5" s="17" t="str">
        <f>IF(D5="","",IFERROR(INDEX(Schedule!$G$4:$G$507,D5),0))</f>
        <v/>
      </c>
      <c r="H5" s="17" t="str">
        <f>IF(D5="","",IFERROR(INDEX(Schedule!$H$4:$H$507,D5),0))</f>
        <v/>
      </c>
    </row>
    <row r="6" spans="1:16" x14ac:dyDescent="0.3">
      <c r="A6" s="14" t="s">
        <v>21</v>
      </c>
      <c r="B6" s="84">
        <v>40</v>
      </c>
      <c r="D6" s="84"/>
      <c r="E6" s="82"/>
      <c r="F6" s="16" t="str">
        <f t="shared" si="0"/>
        <v/>
      </c>
      <c r="G6" s="17" t="str">
        <f>IF(D6="","",IFERROR(INDEX(Schedule!$G$4:$G$507,D6),0))</f>
        <v/>
      </c>
      <c r="H6" s="17" t="str">
        <f>IF(D6="","",IFERROR(INDEX(Schedule!$H$4:$H$507,D6),0))</f>
        <v/>
      </c>
    </row>
    <row r="7" spans="1:16" x14ac:dyDescent="0.3">
      <c r="A7" s="14" t="s">
        <v>22</v>
      </c>
      <c r="B7" s="85">
        <v>45662</v>
      </c>
      <c r="D7" s="84"/>
      <c r="E7" s="82"/>
      <c r="F7" s="16" t="str">
        <f t="shared" si="0"/>
        <v/>
      </c>
      <c r="G7" s="17" t="str">
        <f>IF(D7="","",IFERROR(INDEX(Schedule!$G$4:$G$507,D7),0))</f>
        <v/>
      </c>
      <c r="H7" s="17" t="str">
        <f>IF(D7="","",IFERROR(INDEX(Schedule!$H$4:$H$507,D7),0))</f>
        <v/>
      </c>
    </row>
    <row r="8" spans="1:16" x14ac:dyDescent="0.3">
      <c r="A8" t="s">
        <v>23</v>
      </c>
      <c r="B8" s="84">
        <f ca="1">IF(B7&gt;TODAY(),0,MAX(0,MIN(B13,DATEDIF(B7,TODAY(),"m")+1)))</f>
        <v>23</v>
      </c>
      <c r="C8" s="18"/>
      <c r="D8" s="84"/>
      <c r="E8" s="82"/>
      <c r="F8" s="16" t="str">
        <f t="shared" si="0"/>
        <v/>
      </c>
      <c r="G8" s="17" t="str">
        <f>IF(D8="","",IFERROR(INDEX(Schedule!$G$4:$G$507,D8),0))</f>
        <v/>
      </c>
      <c r="H8" s="17" t="str">
        <f>IF(D8="","",IFERROR(INDEX(Schedule!$H$4:$H$507,D8),0))</f>
        <v/>
      </c>
    </row>
    <row r="9" spans="1:16" x14ac:dyDescent="0.3">
      <c r="B9" s="35" t="s">
        <v>24</v>
      </c>
      <c r="D9" s="84"/>
      <c r="E9" s="82"/>
      <c r="F9" s="16" t="str">
        <f t="shared" si="0"/>
        <v/>
      </c>
      <c r="G9" s="17" t="str">
        <f>IF(D9="","",IFERROR(INDEX(Schedule!$G$4:$G$507,D9),0))</f>
        <v/>
      </c>
      <c r="H9" s="17" t="str">
        <f>IF(D9="","",IFERROR(INDEX(Schedule!$H$4:$H$507,D9),0))</f>
        <v/>
      </c>
    </row>
    <row r="10" spans="1:16" x14ac:dyDescent="0.3">
      <c r="B10" s="35"/>
      <c r="D10" s="84"/>
      <c r="E10" s="82"/>
      <c r="F10" s="16" t="str">
        <f t="shared" ref="F10" si="1">IF(D10="","",EDATE($B$7,D10-1))</f>
        <v/>
      </c>
      <c r="G10" s="17" t="str">
        <f>IF(D10="","",IFERROR(INDEX(Schedule!$G$4:$G$507,D10),0))</f>
        <v/>
      </c>
      <c r="H10" s="17" t="str">
        <f>IF(D10="","",IFERROR(INDEX(Schedule!$H$4:$H$507,D10),0))</f>
        <v/>
      </c>
    </row>
    <row r="11" spans="1:16" x14ac:dyDescent="0.3">
      <c r="A11" s="13" t="s">
        <v>25</v>
      </c>
      <c r="B11" s="13"/>
      <c r="D11" s="84"/>
      <c r="E11" s="82"/>
      <c r="F11" s="16" t="str">
        <f t="shared" si="0"/>
        <v/>
      </c>
      <c r="G11" s="17" t="str">
        <f>IF(D11="","",IFERROR(INDEX(Schedule!$G$4:$G$507,D11),0))</f>
        <v/>
      </c>
      <c r="H11" s="17" t="str">
        <f>IF(D11="","",IFERROR(INDEX(Schedule!$H$4:$H$507,D11),0))</f>
        <v/>
      </c>
    </row>
    <row r="12" spans="1:16" x14ac:dyDescent="0.3">
      <c r="A12" s="14" t="s">
        <v>26</v>
      </c>
      <c r="B12" s="19">
        <f>B5/12</f>
        <v>7.0833333333333338E-3</v>
      </c>
      <c r="D12" s="84"/>
      <c r="E12" s="82"/>
      <c r="F12" s="16" t="str">
        <f t="shared" si="0"/>
        <v/>
      </c>
      <c r="G12" s="17" t="str">
        <f>IF(D12="","",IFERROR(INDEX(Schedule!$G$4:$G$507,D12),0))</f>
        <v/>
      </c>
      <c r="H12" s="17" t="str">
        <f>IF(D12="","",IFERROR(INDEX(Schedule!$H$4:$H$507,D12),0))</f>
        <v/>
      </c>
      <c r="L12" s="37"/>
      <c r="M12" s="37"/>
      <c r="N12" s="37"/>
      <c r="O12" s="37"/>
      <c r="P12" s="37"/>
    </row>
    <row r="13" spans="1:16" x14ac:dyDescent="0.3">
      <c r="A13" s="14" t="s">
        <v>27</v>
      </c>
      <c r="B13" s="20">
        <f>B6*12</f>
        <v>480</v>
      </c>
      <c r="D13" s="84"/>
      <c r="E13" s="82"/>
      <c r="F13" s="16" t="str">
        <f t="shared" si="0"/>
        <v/>
      </c>
      <c r="G13" s="17" t="str">
        <f>IF(D13="","",IFERROR(INDEX(Schedule!$G$4:$G$507,D13),0))</f>
        <v/>
      </c>
      <c r="H13" s="17" t="str">
        <f>IF(D13="","",IFERROR(INDEX(Schedule!$H$4:$H$507,D13),0))</f>
        <v/>
      </c>
      <c r="L13" s="37"/>
      <c r="M13" s="37"/>
      <c r="N13" s="37"/>
      <c r="O13" s="37"/>
      <c r="P13" s="37"/>
    </row>
    <row r="14" spans="1:16" x14ac:dyDescent="0.3">
      <c r="A14" s="14" t="s">
        <v>28</v>
      </c>
      <c r="B14" s="21">
        <f>IF(B5=0,B4/B13,PMT(B12,B13,-B4))</f>
        <v>36654.703414437572</v>
      </c>
      <c r="D14" s="84"/>
      <c r="E14" s="82"/>
      <c r="F14" s="16" t="str">
        <f t="shared" si="0"/>
        <v/>
      </c>
      <c r="G14" s="17" t="str">
        <f>IF(D14="","",IFERROR(INDEX(Schedule!$G$4:$G$507,D14),0))</f>
        <v/>
      </c>
      <c r="H14" s="17" t="str">
        <f>IF(D14="","",IFERROR(INDEX(Schedule!$H$4:$H$507,D14),0))</f>
        <v/>
      </c>
      <c r="L14" s="37"/>
      <c r="M14" s="37"/>
      <c r="N14" s="37"/>
      <c r="O14" s="37"/>
      <c r="P14" s="37"/>
    </row>
    <row r="15" spans="1:16" x14ac:dyDescent="0.3">
      <c r="A15" s="14" t="s">
        <v>29</v>
      </c>
      <c r="B15" s="17">
        <f>SUM(Schedule!E4:E363)</f>
        <v>11152058.899072291</v>
      </c>
      <c r="D15" s="84"/>
      <c r="E15" s="82"/>
      <c r="F15" s="16" t="str">
        <f t="shared" si="0"/>
        <v/>
      </c>
      <c r="G15" s="17" t="str">
        <f>IF(D15="","",IFERROR(INDEX(Schedule!$G$4:$G$507,D15),0))</f>
        <v/>
      </c>
      <c r="H15" s="17" t="str">
        <f>IF(D15="","",IFERROR(INDEX(Schedule!$H$4:$H$507,D15),0))</f>
        <v/>
      </c>
    </row>
    <row r="16" spans="1:16" x14ac:dyDescent="0.3">
      <c r="A16" s="14" t="s">
        <v>30</v>
      </c>
      <c r="B16" s="17">
        <f>B14*B13-B4</f>
        <v>12594257.638930034</v>
      </c>
      <c r="D16" s="84"/>
      <c r="E16" s="82"/>
      <c r="F16" s="16" t="str">
        <f t="shared" si="0"/>
        <v/>
      </c>
      <c r="G16" s="17" t="str">
        <f>IF(D16="","",IFERROR(INDEX(Schedule!$G$4:$G$507,D16),0))</f>
        <v/>
      </c>
      <c r="H16" s="17" t="str">
        <f>IF(D16="","",IFERROR(INDEX(Schedule!$H$4:$H$507,D16),0))</f>
        <v/>
      </c>
    </row>
    <row r="17" spans="1:8" x14ac:dyDescent="0.3">
      <c r="A17" s="14" t="s">
        <v>31</v>
      </c>
      <c r="B17" s="21">
        <f>B16-B15</f>
        <v>1442198.7398577426</v>
      </c>
      <c r="D17" s="84"/>
      <c r="E17" s="82"/>
      <c r="F17" s="16" t="str">
        <f t="shared" si="0"/>
        <v/>
      </c>
      <c r="G17" s="17" t="str">
        <f>IF(D17="","",IFERROR(INDEX(Schedule!$G$4:$G$507,D17),0))</f>
        <v/>
      </c>
      <c r="H17" s="17" t="str">
        <f>IF(D17="","",IFERROR(INDEX(Schedule!$H$4:$H$507,D17),0))</f>
        <v/>
      </c>
    </row>
    <row r="18" spans="1:8" ht="15" customHeight="1" x14ac:dyDescent="0.3">
      <c r="A18" s="14" t="s">
        <v>32</v>
      </c>
      <c r="B18" s="17">
        <f>SUM(Schedule!G4:G363)</f>
        <v>0</v>
      </c>
      <c r="D18" s="84"/>
      <c r="E18" s="82"/>
      <c r="F18" s="16" t="str">
        <f t="shared" ref="F18:F81" si="2">IF(D18="","",EDATE($B$7,D18-1))</f>
        <v/>
      </c>
      <c r="G18" s="17" t="str">
        <f>IF(D18="","",IFERROR(INDEX(Schedule!$G$4:$G$507,D18),0))</f>
        <v/>
      </c>
      <c r="H18" s="17" t="str">
        <f>IF(D18="","",IFERROR(INDEX(Schedule!$H$4:$H$507,D18),0))</f>
        <v/>
      </c>
    </row>
    <row r="19" spans="1:8" x14ac:dyDescent="0.3">
      <c r="A19" s="14" t="s">
        <v>34</v>
      </c>
      <c r="B19" s="17">
        <f>SUM(Schedule!D4:D363)+SUM(Schedule!G4:G363)</f>
        <v>13195693.229197586</v>
      </c>
      <c r="D19" s="84"/>
      <c r="E19" s="82"/>
      <c r="F19" s="16" t="str">
        <f t="shared" si="2"/>
        <v/>
      </c>
      <c r="G19" s="17" t="str">
        <f>IF(D19="","",IFERROR(INDEX(Schedule!$G$4:$G$507,D19),0))</f>
        <v/>
      </c>
      <c r="H19" s="17" t="str">
        <f>IF(D19="","",IFERROR(INDEX(Schedule!$H$4:$H$507,D19),0))</f>
        <v/>
      </c>
    </row>
    <row r="20" spans="1:8" x14ac:dyDescent="0.3">
      <c r="A20" s="14" t="s">
        <v>35</v>
      </c>
      <c r="B20" s="20">
        <f>COUNTIF(Schedule!D4:D363,"&gt;0")</f>
        <v>360</v>
      </c>
      <c r="D20" s="84"/>
      <c r="E20" s="82"/>
      <c r="F20" s="16" t="str">
        <f t="shared" si="2"/>
        <v/>
      </c>
      <c r="G20" s="17" t="str">
        <f>IF(D20="","",IFERROR(INDEX(Schedule!$G$4:$G$507,D20),0))</f>
        <v/>
      </c>
      <c r="H20" s="17" t="str">
        <f>IF(D20="","",IFERROR(INDEX(Schedule!$H$4:$H$507,D20),0))</f>
        <v/>
      </c>
    </row>
    <row r="21" spans="1:8" x14ac:dyDescent="0.3">
      <c r="A21" s="14" t="s">
        <v>36</v>
      </c>
      <c r="B21" s="22">
        <f>B13-B20</f>
        <v>120</v>
      </c>
      <c r="D21" s="84"/>
      <c r="E21" s="82"/>
      <c r="F21" s="16" t="str">
        <f t="shared" si="2"/>
        <v/>
      </c>
      <c r="G21" s="17" t="str">
        <f>IF(D21="","",IFERROR(INDEX(Schedule!$G$4:$G$507,D21),0))</f>
        <v/>
      </c>
      <c r="H21" s="17" t="str">
        <f>IF(D21="","",IFERROR(INDEX(Schedule!$H$4:$H$507,D21),0))</f>
        <v/>
      </c>
    </row>
    <row r="22" spans="1:8" x14ac:dyDescent="0.3">
      <c r="A22" s="14" t="s">
        <v>37</v>
      </c>
      <c r="B22" s="17">
        <f ca="1">IF(B8&lt;=0,B4,INDEX(Schedule!H4:H363,MIN(B8,360)))</f>
        <v>4969192.4776883051</v>
      </c>
      <c r="D22" s="84"/>
      <c r="E22" s="82"/>
      <c r="F22" s="16" t="str">
        <f t="shared" si="2"/>
        <v/>
      </c>
      <c r="G22" s="17" t="str">
        <f>IF(D22="","",IFERROR(INDEX(Schedule!$G$4:$G$507,D22),0))</f>
        <v/>
      </c>
      <c r="H22" s="17" t="str">
        <f>IF(D22="","",IFERROR(INDEX(Schedule!$H$4:$H$507,D22),0))</f>
        <v/>
      </c>
    </row>
    <row r="23" spans="1:8" x14ac:dyDescent="0.3">
      <c r="A23" s="14" t="s">
        <v>38</v>
      </c>
      <c r="B23" s="16">
        <f>EDATE(B7,B20-1)</f>
        <v>56588</v>
      </c>
      <c r="D23" s="84"/>
      <c r="E23" s="82"/>
      <c r="F23" s="16" t="str">
        <f t="shared" si="2"/>
        <v/>
      </c>
      <c r="G23" s="17" t="str">
        <f>IF(D23="","",IFERROR(INDEX(Schedule!$G$4:$G$507,D23),0))</f>
        <v/>
      </c>
      <c r="H23" s="17" t="str">
        <f>IF(D23="","",IFERROR(INDEX(Schedule!$H$4:$H$507,D23),0))</f>
        <v/>
      </c>
    </row>
    <row r="24" spans="1:8" x14ac:dyDescent="0.3">
      <c r="D24" s="84"/>
      <c r="E24" s="82"/>
      <c r="F24" s="16" t="str">
        <f t="shared" si="2"/>
        <v/>
      </c>
      <c r="G24" s="17" t="str">
        <f>IF(D24="","",IFERROR(INDEX(Schedule!$G$4:$G$507,D24),0))</f>
        <v/>
      </c>
      <c r="H24" s="17" t="str">
        <f>IF(D24="","",IFERROR(INDEX(Schedule!$H$4:$H$507,D24),0))</f>
        <v/>
      </c>
    </row>
    <row r="25" spans="1:8" x14ac:dyDescent="0.3">
      <c r="D25" s="84"/>
      <c r="E25" s="82"/>
      <c r="F25" s="16" t="str">
        <f t="shared" si="2"/>
        <v/>
      </c>
      <c r="G25" s="17" t="str">
        <f>IF(D25="","",IFERROR(INDEX(Schedule!$G$4:$G$507,D25),0))</f>
        <v/>
      </c>
      <c r="H25" s="17" t="str">
        <f>IF(D25="","",IFERROR(INDEX(Schedule!$H$4:$H$507,D25),0))</f>
        <v/>
      </c>
    </row>
    <row r="26" spans="1:8" x14ac:dyDescent="0.3">
      <c r="D26" s="84"/>
      <c r="E26" s="82"/>
      <c r="F26" s="16" t="str">
        <f t="shared" si="2"/>
        <v/>
      </c>
      <c r="G26" s="17" t="str">
        <f>IF(D26="","",IFERROR(INDEX(Schedule!$G$4:$G$507,D26),0))</f>
        <v/>
      </c>
      <c r="H26" s="17" t="str">
        <f>IF(D26="","",IFERROR(INDEX(Schedule!$H$4:$H$507,D26),0))</f>
        <v/>
      </c>
    </row>
    <row r="27" spans="1:8" x14ac:dyDescent="0.3">
      <c r="D27" s="84"/>
      <c r="E27" s="82"/>
      <c r="F27" s="16" t="str">
        <f t="shared" si="2"/>
        <v/>
      </c>
      <c r="G27" s="17" t="str">
        <f>IF(D27="","",IFERROR(INDEX(Schedule!$G$4:$G$507,D27),0))</f>
        <v/>
      </c>
      <c r="H27" s="17" t="str">
        <f>IF(D27="","",IFERROR(INDEX(Schedule!$H$4:$H$507,D27),0))</f>
        <v/>
      </c>
    </row>
    <row r="28" spans="1:8" x14ac:dyDescent="0.3">
      <c r="D28" s="84"/>
      <c r="E28" s="82"/>
      <c r="F28" s="16" t="str">
        <f t="shared" si="2"/>
        <v/>
      </c>
      <c r="G28" s="17" t="str">
        <f>IF(D28="","",IFERROR(INDEX(Schedule!$G$4:$G$507,D28),0))</f>
        <v/>
      </c>
      <c r="H28" s="17" t="str">
        <f>IF(D28="","",IFERROR(INDEX(Schedule!$H$4:$H$507,D28),0))</f>
        <v/>
      </c>
    </row>
    <row r="29" spans="1:8" x14ac:dyDescent="0.3">
      <c r="D29" s="84"/>
      <c r="E29" s="82"/>
      <c r="F29" s="16" t="str">
        <f t="shared" si="2"/>
        <v/>
      </c>
      <c r="G29" s="17" t="str">
        <f>IF(D29="","",IFERROR(INDEX(Schedule!$G$4:$G$507,D29),0))</f>
        <v/>
      </c>
      <c r="H29" s="17" t="str">
        <f>IF(D29="","",IFERROR(INDEX(Schedule!$H$4:$H$507,D29),0))</f>
        <v/>
      </c>
    </row>
    <row r="30" spans="1:8" x14ac:dyDescent="0.3">
      <c r="D30" s="84"/>
      <c r="E30" s="82"/>
      <c r="F30" s="16" t="str">
        <f t="shared" si="2"/>
        <v/>
      </c>
      <c r="G30" s="17" t="str">
        <f>IF(D30="","",IFERROR(INDEX(Schedule!$G$4:$G$507,D30),0))</f>
        <v/>
      </c>
      <c r="H30" s="17" t="str">
        <f>IF(D30="","",IFERROR(INDEX(Schedule!$H$4:$H$507,D30),0))</f>
        <v/>
      </c>
    </row>
    <row r="31" spans="1:8" x14ac:dyDescent="0.3">
      <c r="D31" s="84"/>
      <c r="E31" s="82"/>
      <c r="F31" s="16" t="str">
        <f t="shared" si="2"/>
        <v/>
      </c>
      <c r="G31" s="17" t="str">
        <f>IF(D31="","",IFERROR(INDEX(Schedule!$G$4:$G$507,D31),0))</f>
        <v/>
      </c>
      <c r="H31" s="17" t="str">
        <f>IF(D31="","",IFERROR(INDEX(Schedule!$H$4:$H$507,D31),0))</f>
        <v/>
      </c>
    </row>
    <row r="32" spans="1:8" x14ac:dyDescent="0.3">
      <c r="D32" s="84"/>
      <c r="E32" s="82"/>
      <c r="F32" s="16" t="str">
        <f t="shared" si="2"/>
        <v/>
      </c>
      <c r="G32" s="17" t="str">
        <f>IF(D32="","",IFERROR(INDEX(Schedule!$G$4:$G$507,D32),0))</f>
        <v/>
      </c>
      <c r="H32" s="17" t="str">
        <f>IF(D32="","",IFERROR(INDEX(Schedule!$H$4:$H$507,D32),0))</f>
        <v/>
      </c>
    </row>
    <row r="33" spans="4:8" x14ac:dyDescent="0.3">
      <c r="D33" s="84"/>
      <c r="E33" s="82"/>
      <c r="F33" s="16" t="str">
        <f t="shared" si="2"/>
        <v/>
      </c>
      <c r="G33" s="17" t="str">
        <f>IF(D33="","",IFERROR(INDEX(Schedule!$G$4:$G$507,D33),0))</f>
        <v/>
      </c>
      <c r="H33" s="17" t="str">
        <f>IF(D33="","",IFERROR(INDEX(Schedule!$H$4:$H$507,D33),0))</f>
        <v/>
      </c>
    </row>
    <row r="34" spans="4:8" x14ac:dyDescent="0.3">
      <c r="D34" s="84"/>
      <c r="E34" s="82"/>
      <c r="F34" s="16" t="str">
        <f t="shared" si="2"/>
        <v/>
      </c>
      <c r="G34" s="17" t="str">
        <f>IF(D34="","",IFERROR(INDEX(Schedule!$G$4:$G$507,D34),0))</f>
        <v/>
      </c>
      <c r="H34" s="17" t="str">
        <f>IF(D34="","",IFERROR(INDEX(Schedule!$H$4:$H$507,D34),0))</f>
        <v/>
      </c>
    </row>
    <row r="35" spans="4:8" x14ac:dyDescent="0.3">
      <c r="D35" s="84"/>
      <c r="E35" s="82"/>
      <c r="F35" s="16" t="str">
        <f t="shared" si="2"/>
        <v/>
      </c>
      <c r="G35" s="17" t="str">
        <f>IF(D35="","",IFERROR(INDEX(Schedule!$G$4:$G$507,D35),0))</f>
        <v/>
      </c>
      <c r="H35" s="17" t="str">
        <f>IF(D35="","",IFERROR(INDEX(Schedule!$H$4:$H$507,D35),0))</f>
        <v/>
      </c>
    </row>
    <row r="36" spans="4:8" x14ac:dyDescent="0.3">
      <c r="D36" s="84"/>
      <c r="E36" s="82"/>
      <c r="F36" s="16" t="str">
        <f t="shared" si="2"/>
        <v/>
      </c>
      <c r="G36" s="17" t="str">
        <f>IF(D36="","",IFERROR(INDEX(Schedule!$G$4:$G$507,D36),0))</f>
        <v/>
      </c>
      <c r="H36" s="17" t="str">
        <f>IF(D36="","",IFERROR(INDEX(Schedule!$H$4:$H$507,D36),0))</f>
        <v/>
      </c>
    </row>
    <row r="37" spans="4:8" x14ac:dyDescent="0.3">
      <c r="D37" s="84"/>
      <c r="E37" s="82"/>
      <c r="F37" s="16" t="str">
        <f t="shared" si="2"/>
        <v/>
      </c>
      <c r="G37" s="17" t="str">
        <f>IF(D37="","",IFERROR(INDEX(Schedule!$G$4:$G$507,D37),0))</f>
        <v/>
      </c>
      <c r="H37" s="17" t="str">
        <f>IF(D37="","",IFERROR(INDEX(Schedule!$H$4:$H$507,D37),0))</f>
        <v/>
      </c>
    </row>
    <row r="38" spans="4:8" x14ac:dyDescent="0.3">
      <c r="D38" s="84"/>
      <c r="E38" s="82"/>
      <c r="F38" s="16" t="str">
        <f t="shared" si="2"/>
        <v/>
      </c>
      <c r="G38" s="17" t="str">
        <f>IF(D38="","",IFERROR(INDEX(Schedule!$G$4:$G$507,D38),0))</f>
        <v/>
      </c>
      <c r="H38" s="17" t="str">
        <f>IF(D38="","",IFERROR(INDEX(Schedule!$H$4:$H$507,D38),0))</f>
        <v/>
      </c>
    </row>
    <row r="39" spans="4:8" x14ac:dyDescent="0.3">
      <c r="D39" s="84"/>
      <c r="E39" s="82"/>
      <c r="F39" s="16" t="str">
        <f t="shared" si="2"/>
        <v/>
      </c>
      <c r="G39" s="17" t="str">
        <f>IF(D39="","",IFERROR(INDEX(Schedule!$G$4:$G$507,D39),0))</f>
        <v/>
      </c>
      <c r="H39" s="17" t="str">
        <f>IF(D39="","",IFERROR(INDEX(Schedule!$H$4:$H$507,D39),0))</f>
        <v/>
      </c>
    </row>
    <row r="40" spans="4:8" x14ac:dyDescent="0.3">
      <c r="D40" s="84"/>
      <c r="E40" s="82"/>
      <c r="F40" s="16" t="str">
        <f t="shared" si="2"/>
        <v/>
      </c>
      <c r="G40" s="17" t="str">
        <f>IF(D40="","",IFERROR(INDEX(Schedule!$G$4:$G$507,D40),0))</f>
        <v/>
      </c>
      <c r="H40" s="17" t="str">
        <f>IF(D40="","",IFERROR(INDEX(Schedule!$H$4:$H$507,D40),0))</f>
        <v/>
      </c>
    </row>
    <row r="41" spans="4:8" x14ac:dyDescent="0.3">
      <c r="D41" s="84"/>
      <c r="E41" s="82"/>
      <c r="F41" s="16" t="str">
        <f t="shared" si="2"/>
        <v/>
      </c>
      <c r="G41" s="17" t="str">
        <f>IF(D41="","",IFERROR(INDEX(Schedule!$G$4:$G$507,D41),0))</f>
        <v/>
      </c>
      <c r="H41" s="17" t="str">
        <f>IF(D41="","",IFERROR(INDEX(Schedule!$H$4:$H$507,D41),0))</f>
        <v/>
      </c>
    </row>
    <row r="42" spans="4:8" x14ac:dyDescent="0.3">
      <c r="D42" s="84"/>
      <c r="E42" s="82"/>
      <c r="F42" s="16" t="str">
        <f t="shared" si="2"/>
        <v/>
      </c>
      <c r="G42" s="17" t="str">
        <f>IF(D42="","",IFERROR(INDEX(Schedule!$G$4:$G$507,D42),0))</f>
        <v/>
      </c>
      <c r="H42" s="17" t="str">
        <f>IF(D42="","",IFERROR(INDEX(Schedule!$H$4:$H$507,D42),0))</f>
        <v/>
      </c>
    </row>
    <row r="43" spans="4:8" x14ac:dyDescent="0.3">
      <c r="D43" s="84"/>
      <c r="E43" s="82"/>
      <c r="F43" s="16" t="str">
        <f t="shared" si="2"/>
        <v/>
      </c>
      <c r="G43" s="17" t="str">
        <f>IF(D43="","",IFERROR(INDEX(Schedule!$G$4:$G$507,D43),0))</f>
        <v/>
      </c>
      <c r="H43" s="17" t="str">
        <f>IF(D43="","",IFERROR(INDEX(Schedule!$H$4:$H$507,D43),0))</f>
        <v/>
      </c>
    </row>
    <row r="44" spans="4:8" x14ac:dyDescent="0.3">
      <c r="D44" s="84"/>
      <c r="E44" s="82"/>
      <c r="F44" s="16" t="str">
        <f t="shared" si="2"/>
        <v/>
      </c>
      <c r="G44" s="17" t="str">
        <f>IF(D44="","",IFERROR(INDEX(Schedule!$G$4:$G$507,D44),0))</f>
        <v/>
      </c>
      <c r="H44" s="17" t="str">
        <f>IF(D44="","",IFERROR(INDEX(Schedule!$H$4:$H$507,D44),0))</f>
        <v/>
      </c>
    </row>
    <row r="45" spans="4:8" x14ac:dyDescent="0.3">
      <c r="D45" s="84"/>
      <c r="E45" s="82"/>
      <c r="F45" s="16" t="str">
        <f t="shared" si="2"/>
        <v/>
      </c>
      <c r="G45" s="17" t="str">
        <f>IF(D45="","",IFERROR(INDEX(Schedule!$G$4:$G$507,D45),0))</f>
        <v/>
      </c>
      <c r="H45" s="17" t="str">
        <f>IF(D45="","",IFERROR(INDEX(Schedule!$H$4:$H$507,D45),0))</f>
        <v/>
      </c>
    </row>
    <row r="46" spans="4:8" x14ac:dyDescent="0.3">
      <c r="D46" s="84"/>
      <c r="E46" s="82"/>
      <c r="F46" s="16" t="str">
        <f t="shared" si="2"/>
        <v/>
      </c>
      <c r="G46" s="17" t="str">
        <f>IF(D46="","",IFERROR(INDEX(Schedule!$G$4:$G$507,D46),0))</f>
        <v/>
      </c>
      <c r="H46" s="17" t="str">
        <f>IF(D46="","",IFERROR(INDEX(Schedule!$H$4:$H$507,D46),0))</f>
        <v/>
      </c>
    </row>
    <row r="47" spans="4:8" x14ac:dyDescent="0.3">
      <c r="D47" s="84"/>
      <c r="E47" s="82"/>
      <c r="F47" s="16" t="str">
        <f t="shared" si="2"/>
        <v/>
      </c>
      <c r="G47" s="17" t="str">
        <f>IF(D47="","",IFERROR(INDEX(Schedule!$G$4:$G$507,D47),0))</f>
        <v/>
      </c>
      <c r="H47" s="17" t="str">
        <f>IF(D47="","",IFERROR(INDEX(Schedule!$H$4:$H$507,D47),0))</f>
        <v/>
      </c>
    </row>
    <row r="48" spans="4:8" x14ac:dyDescent="0.3">
      <c r="D48" s="84"/>
      <c r="E48" s="82"/>
      <c r="F48" s="16" t="str">
        <f t="shared" si="2"/>
        <v/>
      </c>
      <c r="G48" s="17" t="str">
        <f>IF(D48="","",IFERROR(INDEX(Schedule!$G$4:$G$507,D48),0))</f>
        <v/>
      </c>
      <c r="H48" s="17" t="str">
        <f>IF(D48="","",IFERROR(INDEX(Schedule!$H$4:$H$507,D48),0))</f>
        <v/>
      </c>
    </row>
    <row r="49" spans="4:8" x14ac:dyDescent="0.3">
      <c r="D49" s="84"/>
      <c r="E49" s="82"/>
      <c r="F49" s="16" t="str">
        <f t="shared" si="2"/>
        <v/>
      </c>
      <c r="G49" s="17" t="str">
        <f>IF(D49="","",IFERROR(INDEX(Schedule!$G$4:$G$507,D49),0))</f>
        <v/>
      </c>
      <c r="H49" s="17" t="str">
        <f>IF(D49="","",IFERROR(INDEX(Schedule!$H$4:$H$507,D49),0))</f>
        <v/>
      </c>
    </row>
    <row r="50" spans="4:8" x14ac:dyDescent="0.3">
      <c r="D50" s="84"/>
      <c r="E50" s="82"/>
      <c r="F50" s="16" t="str">
        <f t="shared" si="2"/>
        <v/>
      </c>
      <c r="G50" s="17" t="str">
        <f>IF(D50="","",IFERROR(INDEX(Schedule!$G$4:$G$507,D50),0))</f>
        <v/>
      </c>
      <c r="H50" s="17" t="str">
        <f>IF(D50="","",IFERROR(INDEX(Schedule!$H$4:$H$507,D50),0))</f>
        <v/>
      </c>
    </row>
    <row r="51" spans="4:8" x14ac:dyDescent="0.3">
      <c r="D51" s="84"/>
      <c r="E51" s="82"/>
      <c r="F51" s="16" t="str">
        <f t="shared" si="2"/>
        <v/>
      </c>
      <c r="G51" s="17" t="str">
        <f>IF(D51="","",IFERROR(INDEX(Schedule!$G$4:$G$507,D51),0))</f>
        <v/>
      </c>
      <c r="H51" s="17" t="str">
        <f>IF(D51="","",IFERROR(INDEX(Schedule!$H$4:$H$507,D51),0))</f>
        <v/>
      </c>
    </row>
    <row r="52" spans="4:8" x14ac:dyDescent="0.3">
      <c r="D52" s="84"/>
      <c r="E52" s="82"/>
      <c r="F52" s="16" t="str">
        <f t="shared" si="2"/>
        <v/>
      </c>
      <c r="G52" s="17" t="str">
        <f>IF(D52="","",IFERROR(INDEX(Schedule!$G$4:$G$507,D52),0))</f>
        <v/>
      </c>
      <c r="H52" s="17" t="str">
        <f>IF(D52="","",IFERROR(INDEX(Schedule!$H$4:$H$507,D52),0))</f>
        <v/>
      </c>
    </row>
    <row r="53" spans="4:8" x14ac:dyDescent="0.3">
      <c r="D53" s="84"/>
      <c r="E53" s="82"/>
      <c r="F53" s="16" t="str">
        <f t="shared" si="2"/>
        <v/>
      </c>
      <c r="G53" s="17" t="str">
        <f>IF(D53="","",IFERROR(INDEX(Schedule!$G$4:$G$507,D53),0))</f>
        <v/>
      </c>
      <c r="H53" s="17" t="str">
        <f>IF(D53="","",IFERROR(INDEX(Schedule!$H$4:$H$507,D53),0))</f>
        <v/>
      </c>
    </row>
    <row r="54" spans="4:8" x14ac:dyDescent="0.3">
      <c r="D54" s="84"/>
      <c r="E54" s="82"/>
      <c r="F54" s="16" t="str">
        <f t="shared" si="2"/>
        <v/>
      </c>
      <c r="G54" s="17" t="str">
        <f>IF(D54="","",IFERROR(INDEX(Schedule!$G$4:$G$507,D54),0))</f>
        <v/>
      </c>
      <c r="H54" s="17" t="str">
        <f>IF(D54="","",IFERROR(INDEX(Schedule!$H$4:$H$507,D54),0))</f>
        <v/>
      </c>
    </row>
    <row r="55" spans="4:8" x14ac:dyDescent="0.3">
      <c r="D55" s="84"/>
      <c r="E55" s="82"/>
      <c r="F55" s="16" t="str">
        <f t="shared" si="2"/>
        <v/>
      </c>
      <c r="G55" s="17" t="str">
        <f>IF(D55="","",IFERROR(INDEX(Schedule!$G$4:$G$507,D55),0))</f>
        <v/>
      </c>
      <c r="H55" s="17" t="str">
        <f>IF(D55="","",IFERROR(INDEX(Schedule!$H$4:$H$507,D55),0))</f>
        <v/>
      </c>
    </row>
    <row r="56" spans="4:8" x14ac:dyDescent="0.3">
      <c r="D56" s="84"/>
      <c r="E56" s="82"/>
      <c r="F56" s="16" t="str">
        <f t="shared" si="2"/>
        <v/>
      </c>
      <c r="G56" s="17" t="str">
        <f>IF(D56="","",IFERROR(INDEX(Schedule!$G$4:$G$507,D56),0))</f>
        <v/>
      </c>
      <c r="H56" s="17" t="str">
        <f>IF(D56="","",IFERROR(INDEX(Schedule!$H$4:$H$507,D56),0))</f>
        <v/>
      </c>
    </row>
    <row r="57" spans="4:8" x14ac:dyDescent="0.3">
      <c r="D57" s="84"/>
      <c r="E57" s="82"/>
      <c r="F57" s="16" t="str">
        <f t="shared" si="2"/>
        <v/>
      </c>
      <c r="G57" s="17" t="str">
        <f>IF(D57="","",IFERROR(INDEX(Schedule!$G$4:$G$507,D57),0))</f>
        <v/>
      </c>
      <c r="H57" s="17" t="str">
        <f>IF(D57="","",IFERROR(INDEX(Schedule!$H$4:$H$507,D57),0))</f>
        <v/>
      </c>
    </row>
    <row r="58" spans="4:8" x14ac:dyDescent="0.3">
      <c r="D58" s="84"/>
      <c r="E58" s="82"/>
      <c r="F58" s="16" t="str">
        <f t="shared" si="2"/>
        <v/>
      </c>
      <c r="G58" s="17" t="str">
        <f>IF(D58="","",IFERROR(INDEX(Schedule!$G$4:$G$507,D58),0))</f>
        <v/>
      </c>
      <c r="H58" s="17" t="str">
        <f>IF(D58="","",IFERROR(INDEX(Schedule!$H$4:$H$507,D58),0))</f>
        <v/>
      </c>
    </row>
    <row r="59" spans="4:8" x14ac:dyDescent="0.3">
      <c r="D59" s="84"/>
      <c r="E59" s="82"/>
      <c r="F59" s="16" t="str">
        <f t="shared" si="2"/>
        <v/>
      </c>
      <c r="G59" s="17" t="str">
        <f>IF(D59="","",IFERROR(INDEX(Schedule!$G$4:$G$507,D59),0))</f>
        <v/>
      </c>
      <c r="H59" s="17" t="str">
        <f>IF(D59="","",IFERROR(INDEX(Schedule!$H$4:$H$507,D59),0))</f>
        <v/>
      </c>
    </row>
    <row r="60" spans="4:8" x14ac:dyDescent="0.3">
      <c r="D60" s="84"/>
      <c r="E60" s="82"/>
      <c r="F60" s="16" t="str">
        <f t="shared" si="2"/>
        <v/>
      </c>
      <c r="G60" s="17" t="str">
        <f>IF(D60="","",IFERROR(INDEX(Schedule!$G$4:$G$507,D60),0))</f>
        <v/>
      </c>
      <c r="H60" s="17" t="str">
        <f>IF(D60="","",IFERROR(INDEX(Schedule!$H$4:$H$507,D60),0))</f>
        <v/>
      </c>
    </row>
    <row r="61" spans="4:8" x14ac:dyDescent="0.3">
      <c r="D61" s="84"/>
      <c r="E61" s="82"/>
      <c r="F61" s="16" t="str">
        <f t="shared" si="2"/>
        <v/>
      </c>
      <c r="G61" s="17" t="str">
        <f>IF(D61="","",IFERROR(INDEX(Schedule!$G$4:$G$507,D61),0))</f>
        <v/>
      </c>
      <c r="H61" s="17" t="str">
        <f>IF(D61="","",IFERROR(INDEX(Schedule!$H$4:$H$507,D61),0))</f>
        <v/>
      </c>
    </row>
    <row r="62" spans="4:8" x14ac:dyDescent="0.3">
      <c r="D62" s="84"/>
      <c r="E62" s="82"/>
      <c r="F62" s="16" t="str">
        <f t="shared" si="2"/>
        <v/>
      </c>
      <c r="G62" s="17" t="str">
        <f>IF(D62="","",IFERROR(INDEX(Schedule!$G$4:$G$507,D62),0))</f>
        <v/>
      </c>
      <c r="H62" s="17" t="str">
        <f>IF(D62="","",IFERROR(INDEX(Schedule!$H$4:$H$507,D62),0))</f>
        <v/>
      </c>
    </row>
    <row r="63" spans="4:8" x14ac:dyDescent="0.3">
      <c r="D63" s="84"/>
      <c r="E63" s="82"/>
      <c r="F63" s="16" t="str">
        <f t="shared" si="2"/>
        <v/>
      </c>
      <c r="G63" s="17" t="str">
        <f>IF(D63="","",IFERROR(INDEX(Schedule!$G$4:$G$507,D63),0))</f>
        <v/>
      </c>
      <c r="H63" s="17" t="str">
        <f>IF(D63="","",IFERROR(INDEX(Schedule!$H$4:$H$507,D63),0))</f>
        <v/>
      </c>
    </row>
    <row r="64" spans="4:8" x14ac:dyDescent="0.3">
      <c r="D64" s="84"/>
      <c r="E64" s="82"/>
      <c r="F64" s="16" t="str">
        <f t="shared" si="2"/>
        <v/>
      </c>
      <c r="G64" s="17" t="str">
        <f>IF(D64="","",IFERROR(INDEX(Schedule!$G$4:$G$507,D64),0))</f>
        <v/>
      </c>
      <c r="H64" s="17" t="str">
        <f>IF(D64="","",IFERROR(INDEX(Schedule!$H$4:$H$507,D64),0))</f>
        <v/>
      </c>
    </row>
    <row r="65" spans="4:8" x14ac:dyDescent="0.3">
      <c r="D65" s="84"/>
      <c r="E65" s="82"/>
      <c r="F65" s="16" t="str">
        <f t="shared" si="2"/>
        <v/>
      </c>
      <c r="G65" s="17" t="str">
        <f>IF(D65="","",IFERROR(INDEX(Schedule!$G$4:$G$507,D65),0))</f>
        <v/>
      </c>
      <c r="H65" s="17" t="str">
        <f>IF(D65="","",IFERROR(INDEX(Schedule!$H$4:$H$507,D65),0))</f>
        <v/>
      </c>
    </row>
    <row r="66" spans="4:8" x14ac:dyDescent="0.3">
      <c r="D66" s="84"/>
      <c r="E66" s="82"/>
      <c r="F66" s="16" t="str">
        <f t="shared" si="2"/>
        <v/>
      </c>
      <c r="G66" s="17" t="str">
        <f>IF(D66="","",IFERROR(INDEX(Schedule!$G$4:$G$507,D66),0))</f>
        <v/>
      </c>
      <c r="H66" s="17" t="str">
        <f>IF(D66="","",IFERROR(INDEX(Schedule!$H$4:$H$507,D66),0))</f>
        <v/>
      </c>
    </row>
    <row r="67" spans="4:8" x14ac:dyDescent="0.3">
      <c r="D67" s="84"/>
      <c r="E67" s="82"/>
      <c r="F67" s="16" t="str">
        <f t="shared" si="2"/>
        <v/>
      </c>
      <c r="G67" s="17" t="str">
        <f>IF(D67="","",IFERROR(INDEX(Schedule!$G$4:$G$507,D67),0))</f>
        <v/>
      </c>
      <c r="H67" s="17" t="str">
        <f>IF(D67="","",IFERROR(INDEX(Schedule!$H$4:$H$507,D67),0))</f>
        <v/>
      </c>
    </row>
    <row r="68" spans="4:8" x14ac:dyDescent="0.3">
      <c r="D68" s="84"/>
      <c r="E68" s="82"/>
      <c r="F68" s="16" t="str">
        <f t="shared" si="2"/>
        <v/>
      </c>
      <c r="G68" s="17" t="str">
        <f>IF(D68="","",IFERROR(INDEX(Schedule!$G$4:$G$507,D68),0))</f>
        <v/>
      </c>
      <c r="H68" s="17" t="str">
        <f>IF(D68="","",IFERROR(INDEX(Schedule!$H$4:$H$507,D68),0))</f>
        <v/>
      </c>
    </row>
    <row r="69" spans="4:8" x14ac:dyDescent="0.3">
      <c r="D69" s="84"/>
      <c r="E69" s="82"/>
      <c r="F69" s="16" t="str">
        <f t="shared" si="2"/>
        <v/>
      </c>
      <c r="G69" s="17" t="str">
        <f>IF(D69="","",IFERROR(INDEX(Schedule!$G$4:$G$507,D69),0))</f>
        <v/>
      </c>
      <c r="H69" s="17" t="str">
        <f>IF(D69="","",IFERROR(INDEX(Schedule!$H$4:$H$507,D69),0))</f>
        <v/>
      </c>
    </row>
    <row r="70" spans="4:8" x14ac:dyDescent="0.3">
      <c r="D70" s="84"/>
      <c r="E70" s="82"/>
      <c r="F70" s="16" t="str">
        <f t="shared" si="2"/>
        <v/>
      </c>
      <c r="G70" s="17" t="str">
        <f>IF(D70="","",IFERROR(INDEX(Schedule!$G$4:$G$507,D70),0))</f>
        <v/>
      </c>
      <c r="H70" s="17" t="str">
        <f>IF(D70="","",IFERROR(INDEX(Schedule!$H$4:$H$507,D70),0))</f>
        <v/>
      </c>
    </row>
    <row r="71" spans="4:8" x14ac:dyDescent="0.3">
      <c r="D71" s="84"/>
      <c r="E71" s="82"/>
      <c r="F71" s="16" t="str">
        <f t="shared" si="2"/>
        <v/>
      </c>
      <c r="G71" s="17" t="str">
        <f>IF(D71="","",IFERROR(INDEX(Schedule!$G$4:$G$507,D71),0))</f>
        <v/>
      </c>
      <c r="H71" s="17" t="str">
        <f>IF(D71="","",IFERROR(INDEX(Schedule!$H$4:$H$507,D71),0))</f>
        <v/>
      </c>
    </row>
    <row r="72" spans="4:8" x14ac:dyDescent="0.3">
      <c r="D72" s="84"/>
      <c r="E72" s="82"/>
      <c r="F72" s="16" t="str">
        <f t="shared" si="2"/>
        <v/>
      </c>
      <c r="G72" s="17" t="str">
        <f>IF(D72="","",IFERROR(INDEX(Schedule!$G$4:$G$507,D72),0))</f>
        <v/>
      </c>
      <c r="H72" s="17" t="str">
        <f>IF(D72="","",IFERROR(INDEX(Schedule!$H$4:$H$507,D72),0))</f>
        <v/>
      </c>
    </row>
    <row r="73" spans="4:8" x14ac:dyDescent="0.3">
      <c r="D73" s="84"/>
      <c r="E73" s="82"/>
      <c r="F73" s="16" t="str">
        <f t="shared" si="2"/>
        <v/>
      </c>
      <c r="G73" s="17" t="str">
        <f>IF(D73="","",IFERROR(INDEX(Schedule!$G$4:$G$507,D73),0))</f>
        <v/>
      </c>
      <c r="H73" s="17" t="str">
        <f>IF(D73="","",IFERROR(INDEX(Schedule!$H$4:$H$507,D73),0))</f>
        <v/>
      </c>
    </row>
    <row r="74" spans="4:8" x14ac:dyDescent="0.3">
      <c r="D74" s="84"/>
      <c r="E74" s="82"/>
      <c r="F74" s="16" t="str">
        <f t="shared" si="2"/>
        <v/>
      </c>
      <c r="G74" s="17" t="str">
        <f>IF(D74="","",IFERROR(INDEX(Schedule!$G$4:$G$507,D74),0))</f>
        <v/>
      </c>
      <c r="H74" s="17" t="str">
        <f>IF(D74="","",IFERROR(INDEX(Schedule!$H$4:$H$507,D74),0))</f>
        <v/>
      </c>
    </row>
    <row r="75" spans="4:8" x14ac:dyDescent="0.3">
      <c r="D75" s="84"/>
      <c r="E75" s="82"/>
      <c r="F75" s="16" t="str">
        <f t="shared" si="2"/>
        <v/>
      </c>
      <c r="G75" s="17" t="str">
        <f>IF(D75="","",IFERROR(INDEX(Schedule!$G$4:$G$507,D75),0))</f>
        <v/>
      </c>
      <c r="H75" s="17" t="str">
        <f>IF(D75="","",IFERROR(INDEX(Schedule!$H$4:$H$507,D75),0))</f>
        <v/>
      </c>
    </row>
    <row r="76" spans="4:8" x14ac:dyDescent="0.3">
      <c r="D76" s="84"/>
      <c r="E76" s="82"/>
      <c r="F76" s="16" t="str">
        <f t="shared" si="2"/>
        <v/>
      </c>
      <c r="G76" s="17" t="str">
        <f>IF(D76="","",IFERROR(INDEX(Schedule!$G$4:$G$507,D76),0))</f>
        <v/>
      </c>
      <c r="H76" s="17" t="str">
        <f>IF(D76="","",IFERROR(INDEX(Schedule!$H$4:$H$507,D76),0))</f>
        <v/>
      </c>
    </row>
    <row r="77" spans="4:8" x14ac:dyDescent="0.3">
      <c r="D77" s="84"/>
      <c r="E77" s="82"/>
      <c r="F77" s="16" t="str">
        <f t="shared" si="2"/>
        <v/>
      </c>
      <c r="G77" s="17" t="str">
        <f>IF(D77="","",IFERROR(INDEX(Schedule!$G$4:$G$507,D77),0))</f>
        <v/>
      </c>
      <c r="H77" s="17" t="str">
        <f>IF(D77="","",IFERROR(INDEX(Schedule!$H$4:$H$507,D77),0))</f>
        <v/>
      </c>
    </row>
    <row r="78" spans="4:8" x14ac:dyDescent="0.3">
      <c r="D78" s="84"/>
      <c r="E78" s="82"/>
      <c r="F78" s="16" t="str">
        <f t="shared" si="2"/>
        <v/>
      </c>
      <c r="G78" s="17" t="str">
        <f>IF(D78="","",IFERROR(INDEX(Schedule!$G$4:$G$507,D78),0))</f>
        <v/>
      </c>
      <c r="H78" s="17" t="str">
        <f>IF(D78="","",IFERROR(INDEX(Schedule!$H$4:$H$507,D78),0))</f>
        <v/>
      </c>
    </row>
    <row r="79" spans="4:8" x14ac:dyDescent="0.3">
      <c r="D79" s="84"/>
      <c r="E79" s="82"/>
      <c r="F79" s="16" t="str">
        <f t="shared" si="2"/>
        <v/>
      </c>
      <c r="G79" s="17" t="str">
        <f>IF(D79="","",IFERROR(INDEX(Schedule!$G$4:$G$507,D79),0))</f>
        <v/>
      </c>
      <c r="H79" s="17" t="str">
        <f>IF(D79="","",IFERROR(INDEX(Schedule!$H$4:$H$507,D79),0))</f>
        <v/>
      </c>
    </row>
    <row r="80" spans="4:8" x14ac:dyDescent="0.3">
      <c r="D80" s="84"/>
      <c r="E80" s="82"/>
      <c r="F80" s="16" t="str">
        <f t="shared" si="2"/>
        <v/>
      </c>
      <c r="G80" s="17" t="str">
        <f>IF(D80="","",IFERROR(INDEX(Schedule!$G$4:$G$507,D80),0))</f>
        <v/>
      </c>
      <c r="H80" s="17" t="str">
        <f>IF(D80="","",IFERROR(INDEX(Schedule!$H$4:$H$507,D80),0))</f>
        <v/>
      </c>
    </row>
    <row r="81" spans="4:8" x14ac:dyDescent="0.3">
      <c r="D81" s="84"/>
      <c r="E81" s="82"/>
      <c r="F81" s="16" t="str">
        <f t="shared" si="2"/>
        <v/>
      </c>
      <c r="G81" s="17" t="str">
        <f>IF(D81="","",IFERROR(INDEX(Schedule!$G$4:$G$507,D81),0))</f>
        <v/>
      </c>
      <c r="H81" s="17" t="str">
        <f>IF(D81="","",IFERROR(INDEX(Schedule!$H$4:$H$507,D81),0))</f>
        <v/>
      </c>
    </row>
    <row r="82" spans="4:8" x14ac:dyDescent="0.3">
      <c r="D82" s="84"/>
      <c r="E82" s="82"/>
      <c r="F82" s="16" t="str">
        <f t="shared" ref="F82:F145" si="3">IF(D82="","",EDATE($B$7,D82-1))</f>
        <v/>
      </c>
      <c r="G82" s="17" t="str">
        <f>IF(D82="","",IFERROR(INDEX(Schedule!$G$4:$G$507,D82),0))</f>
        <v/>
      </c>
      <c r="H82" s="17" t="str">
        <f>IF(D82="","",IFERROR(INDEX(Schedule!$H$4:$H$507,D82),0))</f>
        <v/>
      </c>
    </row>
    <row r="83" spans="4:8" x14ac:dyDescent="0.3">
      <c r="D83" s="84"/>
      <c r="E83" s="82"/>
      <c r="F83" s="16" t="str">
        <f t="shared" si="3"/>
        <v/>
      </c>
      <c r="G83" s="17" t="str">
        <f>IF(D83="","",IFERROR(INDEX(Schedule!$G$4:$G$507,D83),0))</f>
        <v/>
      </c>
      <c r="H83" s="17" t="str">
        <f>IF(D83="","",IFERROR(INDEX(Schedule!$H$4:$H$507,D83),0))</f>
        <v/>
      </c>
    </row>
    <row r="84" spans="4:8" x14ac:dyDescent="0.3">
      <c r="D84" s="84"/>
      <c r="E84" s="82"/>
      <c r="F84" s="16" t="str">
        <f t="shared" si="3"/>
        <v/>
      </c>
      <c r="G84" s="17" t="str">
        <f>IF(D84="","",IFERROR(INDEX(Schedule!$G$4:$G$507,D84),0))</f>
        <v/>
      </c>
      <c r="H84" s="17" t="str">
        <f>IF(D84="","",IFERROR(INDEX(Schedule!$H$4:$H$507,D84),0))</f>
        <v/>
      </c>
    </row>
    <row r="85" spans="4:8" x14ac:dyDescent="0.3">
      <c r="D85" s="84"/>
      <c r="E85" s="82"/>
      <c r="F85" s="16" t="str">
        <f t="shared" si="3"/>
        <v/>
      </c>
      <c r="G85" s="17" t="str">
        <f>IF(D85="","",IFERROR(INDEX(Schedule!$G$4:$G$507,D85),0))</f>
        <v/>
      </c>
      <c r="H85" s="17" t="str">
        <f>IF(D85="","",IFERROR(INDEX(Schedule!$H$4:$H$507,D85),0))</f>
        <v/>
      </c>
    </row>
    <row r="86" spans="4:8" x14ac:dyDescent="0.3">
      <c r="D86" s="84"/>
      <c r="E86" s="82"/>
      <c r="F86" s="16" t="str">
        <f t="shared" si="3"/>
        <v/>
      </c>
      <c r="G86" s="17" t="str">
        <f>IF(D86="","",IFERROR(INDEX(Schedule!$G$4:$G$507,D86),0))</f>
        <v/>
      </c>
      <c r="H86" s="17" t="str">
        <f>IF(D86="","",IFERROR(INDEX(Schedule!$H$4:$H$507,D86),0))</f>
        <v/>
      </c>
    </row>
    <row r="87" spans="4:8" x14ac:dyDescent="0.3">
      <c r="D87" s="84"/>
      <c r="E87" s="82"/>
      <c r="F87" s="16" t="str">
        <f t="shared" si="3"/>
        <v/>
      </c>
      <c r="G87" s="17" t="str">
        <f>IF(D87="","",IFERROR(INDEX(Schedule!$G$4:$G$507,D87),0))</f>
        <v/>
      </c>
      <c r="H87" s="17" t="str">
        <f>IF(D87="","",IFERROR(INDEX(Schedule!$H$4:$H$507,D87),0))</f>
        <v/>
      </c>
    </row>
    <row r="88" spans="4:8" x14ac:dyDescent="0.3">
      <c r="D88" s="84"/>
      <c r="E88" s="82"/>
      <c r="F88" s="16" t="str">
        <f t="shared" si="3"/>
        <v/>
      </c>
      <c r="G88" s="17" t="str">
        <f>IF(D88="","",IFERROR(INDEX(Schedule!$G$4:$G$507,D88),0))</f>
        <v/>
      </c>
      <c r="H88" s="17" t="str">
        <f>IF(D88="","",IFERROR(INDEX(Schedule!$H$4:$H$507,D88),0))</f>
        <v/>
      </c>
    </row>
    <row r="89" spans="4:8" x14ac:dyDescent="0.3">
      <c r="D89" s="84"/>
      <c r="E89" s="82"/>
      <c r="F89" s="16" t="str">
        <f t="shared" si="3"/>
        <v/>
      </c>
      <c r="G89" s="17" t="str">
        <f>IF(D89="","",IFERROR(INDEX(Schedule!$G$4:$G$507,D89),0))</f>
        <v/>
      </c>
      <c r="H89" s="17" t="str">
        <f>IF(D89="","",IFERROR(INDEX(Schedule!$H$4:$H$507,D89),0))</f>
        <v/>
      </c>
    </row>
    <row r="90" spans="4:8" x14ac:dyDescent="0.3">
      <c r="D90" s="84"/>
      <c r="E90" s="82"/>
      <c r="F90" s="16" t="str">
        <f t="shared" si="3"/>
        <v/>
      </c>
      <c r="G90" s="17" t="str">
        <f>IF(D90="","",IFERROR(INDEX(Schedule!$G$4:$G$507,D90),0))</f>
        <v/>
      </c>
      <c r="H90" s="17" t="str">
        <f>IF(D90="","",IFERROR(INDEX(Schedule!$H$4:$H$507,D90),0))</f>
        <v/>
      </c>
    </row>
    <row r="91" spans="4:8" x14ac:dyDescent="0.3">
      <c r="D91" s="84"/>
      <c r="E91" s="82"/>
      <c r="F91" s="16" t="str">
        <f t="shared" si="3"/>
        <v/>
      </c>
      <c r="G91" s="17" t="str">
        <f>IF(D91="","",IFERROR(INDEX(Schedule!$G$4:$G$507,D91),0))</f>
        <v/>
      </c>
      <c r="H91" s="17" t="str">
        <f>IF(D91="","",IFERROR(INDEX(Schedule!$H$4:$H$507,D91),0))</f>
        <v/>
      </c>
    </row>
    <row r="92" spans="4:8" x14ac:dyDescent="0.3">
      <c r="D92" s="84"/>
      <c r="E92" s="82"/>
      <c r="F92" s="16" t="str">
        <f t="shared" si="3"/>
        <v/>
      </c>
      <c r="G92" s="17" t="str">
        <f>IF(D92="","",IFERROR(INDEX(Schedule!$G$4:$G$507,D92),0))</f>
        <v/>
      </c>
      <c r="H92" s="17" t="str">
        <f>IF(D92="","",IFERROR(INDEX(Schedule!$H$4:$H$507,D92),0))</f>
        <v/>
      </c>
    </row>
    <row r="93" spans="4:8" x14ac:dyDescent="0.3">
      <c r="D93" s="84"/>
      <c r="E93" s="82"/>
      <c r="F93" s="16" t="str">
        <f t="shared" si="3"/>
        <v/>
      </c>
      <c r="G93" s="17" t="str">
        <f>IF(D93="","",IFERROR(INDEX(Schedule!$G$4:$G$507,D93),0))</f>
        <v/>
      </c>
      <c r="H93" s="17" t="str">
        <f>IF(D93="","",IFERROR(INDEX(Schedule!$H$4:$H$507,D93),0))</f>
        <v/>
      </c>
    </row>
    <row r="94" spans="4:8" x14ac:dyDescent="0.3">
      <c r="D94" s="84"/>
      <c r="E94" s="82"/>
      <c r="F94" s="16" t="str">
        <f t="shared" si="3"/>
        <v/>
      </c>
      <c r="G94" s="17" t="str">
        <f>IF(D94="","",IFERROR(INDEX(Schedule!$G$4:$G$507,D94),0))</f>
        <v/>
      </c>
      <c r="H94" s="17" t="str">
        <f>IF(D94="","",IFERROR(INDEX(Schedule!$H$4:$H$507,D94),0))</f>
        <v/>
      </c>
    </row>
    <row r="95" spans="4:8" x14ac:dyDescent="0.3">
      <c r="D95" s="84"/>
      <c r="E95" s="82"/>
      <c r="F95" s="16" t="str">
        <f t="shared" si="3"/>
        <v/>
      </c>
      <c r="G95" s="17" t="str">
        <f>IF(D95="","",IFERROR(INDEX(Schedule!$G$4:$G$507,D95),0))</f>
        <v/>
      </c>
      <c r="H95" s="17" t="str">
        <f>IF(D95="","",IFERROR(INDEX(Schedule!$H$4:$H$507,D95),0))</f>
        <v/>
      </c>
    </row>
    <row r="96" spans="4:8" x14ac:dyDescent="0.3">
      <c r="D96" s="84"/>
      <c r="E96" s="82"/>
      <c r="F96" s="16" t="str">
        <f t="shared" si="3"/>
        <v/>
      </c>
      <c r="G96" s="17" t="str">
        <f>IF(D96="","",IFERROR(INDEX(Schedule!$G$4:$G$507,D96),0))</f>
        <v/>
      </c>
      <c r="H96" s="17" t="str">
        <f>IF(D96="","",IFERROR(INDEX(Schedule!$H$4:$H$507,D96),0))</f>
        <v/>
      </c>
    </row>
    <row r="97" spans="4:8" x14ac:dyDescent="0.3">
      <c r="D97" s="84"/>
      <c r="E97" s="82"/>
      <c r="F97" s="16" t="str">
        <f t="shared" si="3"/>
        <v/>
      </c>
      <c r="G97" s="17" t="str">
        <f>IF(D97="","",IFERROR(INDEX(Schedule!$G$4:$G$507,D97),0))</f>
        <v/>
      </c>
      <c r="H97" s="17" t="str">
        <f>IF(D97="","",IFERROR(INDEX(Schedule!$H$4:$H$507,D97),0))</f>
        <v/>
      </c>
    </row>
    <row r="98" spans="4:8" x14ac:dyDescent="0.3">
      <c r="D98" s="84"/>
      <c r="E98" s="82"/>
      <c r="F98" s="16" t="str">
        <f t="shared" si="3"/>
        <v/>
      </c>
      <c r="G98" s="17" t="str">
        <f>IF(D98="","",IFERROR(INDEX(Schedule!$G$4:$G$507,D98),0))</f>
        <v/>
      </c>
      <c r="H98" s="17" t="str">
        <f>IF(D98="","",IFERROR(INDEX(Schedule!$H$4:$H$507,D98),0))</f>
        <v/>
      </c>
    </row>
    <row r="99" spans="4:8" x14ac:dyDescent="0.3">
      <c r="D99" s="84"/>
      <c r="E99" s="82"/>
      <c r="F99" s="16" t="str">
        <f t="shared" si="3"/>
        <v/>
      </c>
      <c r="G99" s="17" t="str">
        <f>IF(D99="","",IFERROR(INDEX(Schedule!$G$4:$G$507,D99),0))</f>
        <v/>
      </c>
      <c r="H99" s="17" t="str">
        <f>IF(D99="","",IFERROR(INDEX(Schedule!$H$4:$H$507,D99),0))</f>
        <v/>
      </c>
    </row>
    <row r="100" spans="4:8" x14ac:dyDescent="0.3">
      <c r="D100" s="84"/>
      <c r="E100" s="82"/>
      <c r="F100" s="16" t="str">
        <f t="shared" si="3"/>
        <v/>
      </c>
      <c r="G100" s="17" t="str">
        <f>IF(D100="","",IFERROR(INDEX(Schedule!$G$4:$G$507,D100),0))</f>
        <v/>
      </c>
      <c r="H100" s="17" t="str">
        <f>IF(D100="","",IFERROR(INDEX(Schedule!$H$4:$H$507,D100),0))</f>
        <v/>
      </c>
    </row>
    <row r="101" spans="4:8" x14ac:dyDescent="0.3">
      <c r="D101" s="84"/>
      <c r="E101" s="82"/>
      <c r="F101" s="16" t="str">
        <f t="shared" si="3"/>
        <v/>
      </c>
      <c r="G101" s="17" t="str">
        <f>IF(D101="","",IFERROR(INDEX(Schedule!$G$4:$G$507,D101),0))</f>
        <v/>
      </c>
      <c r="H101" s="17" t="str">
        <f>IF(D101="","",IFERROR(INDEX(Schedule!$H$4:$H$507,D101),0))</f>
        <v/>
      </c>
    </row>
    <row r="102" spans="4:8" x14ac:dyDescent="0.3">
      <c r="D102" s="84"/>
      <c r="E102" s="82"/>
      <c r="F102" s="16" t="str">
        <f t="shared" si="3"/>
        <v/>
      </c>
      <c r="G102" s="17" t="str">
        <f>IF(D102="","",IFERROR(INDEX(Schedule!$G$4:$G$507,D102),0))</f>
        <v/>
      </c>
      <c r="H102" s="17" t="str">
        <f>IF(D102="","",IFERROR(INDEX(Schedule!$H$4:$H$507,D102),0))</f>
        <v/>
      </c>
    </row>
    <row r="103" spans="4:8" x14ac:dyDescent="0.3">
      <c r="D103" s="84"/>
      <c r="E103" s="82"/>
      <c r="F103" s="16" t="str">
        <f t="shared" si="3"/>
        <v/>
      </c>
      <c r="G103" s="17" t="str">
        <f>IF(D103="","",IFERROR(INDEX(Schedule!$G$4:$G$507,D103),0))</f>
        <v/>
      </c>
      <c r="H103" s="17" t="str">
        <f>IF(D103="","",IFERROR(INDEX(Schedule!$H$4:$H$507,D103),0))</f>
        <v/>
      </c>
    </row>
    <row r="104" spans="4:8" x14ac:dyDescent="0.3">
      <c r="D104" s="84"/>
      <c r="E104" s="82"/>
      <c r="F104" s="16" t="str">
        <f t="shared" si="3"/>
        <v/>
      </c>
      <c r="G104" s="17" t="str">
        <f>IF(D104="","",IFERROR(INDEX(Schedule!$G$4:$G$507,D104),0))</f>
        <v/>
      </c>
      <c r="H104" s="17" t="str">
        <f>IF(D104="","",IFERROR(INDEX(Schedule!$H$4:$H$507,D104),0))</f>
        <v/>
      </c>
    </row>
    <row r="105" spans="4:8" x14ac:dyDescent="0.3">
      <c r="D105" s="84"/>
      <c r="E105" s="82"/>
      <c r="F105" s="16" t="str">
        <f t="shared" si="3"/>
        <v/>
      </c>
      <c r="G105" s="17" t="str">
        <f>IF(D105="","",IFERROR(INDEX(Schedule!$G$4:$G$507,D105),0))</f>
        <v/>
      </c>
      <c r="H105" s="17" t="str">
        <f>IF(D105="","",IFERROR(INDEX(Schedule!$H$4:$H$507,D105),0))</f>
        <v/>
      </c>
    </row>
    <row r="106" spans="4:8" x14ac:dyDescent="0.3">
      <c r="D106" s="84"/>
      <c r="E106" s="82"/>
      <c r="F106" s="16" t="str">
        <f t="shared" si="3"/>
        <v/>
      </c>
      <c r="G106" s="17" t="str">
        <f>IF(D106="","",IFERROR(INDEX(Schedule!$G$4:$G$507,D106),0))</f>
        <v/>
      </c>
      <c r="H106" s="17" t="str">
        <f>IF(D106="","",IFERROR(INDEX(Schedule!$H$4:$H$507,D106),0))</f>
        <v/>
      </c>
    </row>
    <row r="107" spans="4:8" x14ac:dyDescent="0.3">
      <c r="D107" s="84"/>
      <c r="E107" s="82"/>
      <c r="F107" s="16" t="str">
        <f t="shared" si="3"/>
        <v/>
      </c>
      <c r="G107" s="17" t="str">
        <f>IF(D107="","",IFERROR(INDEX(Schedule!$G$4:$G$507,D107),0))</f>
        <v/>
      </c>
      <c r="H107" s="17" t="str">
        <f>IF(D107="","",IFERROR(INDEX(Schedule!$H$4:$H$507,D107),0))</f>
        <v/>
      </c>
    </row>
    <row r="108" spans="4:8" x14ac:dyDescent="0.3">
      <c r="D108" s="84"/>
      <c r="E108" s="82"/>
      <c r="F108" s="16" t="str">
        <f t="shared" si="3"/>
        <v/>
      </c>
      <c r="G108" s="17" t="str">
        <f>IF(D108="","",IFERROR(INDEX(Schedule!$G$4:$G$507,D108),0))</f>
        <v/>
      </c>
      <c r="H108" s="17" t="str">
        <f>IF(D108="","",IFERROR(INDEX(Schedule!$H$4:$H$507,D108),0))</f>
        <v/>
      </c>
    </row>
    <row r="109" spans="4:8" x14ac:dyDescent="0.3">
      <c r="D109" s="84"/>
      <c r="E109" s="82"/>
      <c r="F109" s="16" t="str">
        <f t="shared" si="3"/>
        <v/>
      </c>
      <c r="G109" s="17" t="str">
        <f>IF(D109="","",IFERROR(INDEX(Schedule!$G$4:$G$507,D109),0))</f>
        <v/>
      </c>
      <c r="H109" s="17" t="str">
        <f>IF(D109="","",IFERROR(INDEX(Schedule!$H$4:$H$507,D109),0))</f>
        <v/>
      </c>
    </row>
    <row r="110" spans="4:8" x14ac:dyDescent="0.3">
      <c r="D110" s="84"/>
      <c r="E110" s="82"/>
      <c r="F110" s="16" t="str">
        <f t="shared" si="3"/>
        <v/>
      </c>
      <c r="G110" s="17" t="str">
        <f>IF(D110="","",IFERROR(INDEX(Schedule!$G$4:$G$507,D110),0))</f>
        <v/>
      </c>
      <c r="H110" s="17" t="str">
        <f>IF(D110="","",IFERROR(INDEX(Schedule!$H$4:$H$507,D110),0))</f>
        <v/>
      </c>
    </row>
    <row r="111" spans="4:8" x14ac:dyDescent="0.3">
      <c r="D111" s="84"/>
      <c r="E111" s="82"/>
      <c r="F111" s="16" t="str">
        <f t="shared" si="3"/>
        <v/>
      </c>
      <c r="G111" s="17" t="str">
        <f>IF(D111="","",IFERROR(INDEX(Schedule!$G$4:$G$507,D111),0))</f>
        <v/>
      </c>
      <c r="H111" s="17" t="str">
        <f>IF(D111="","",IFERROR(INDEX(Schedule!$H$4:$H$507,D111),0))</f>
        <v/>
      </c>
    </row>
    <row r="112" spans="4:8" x14ac:dyDescent="0.3">
      <c r="D112" s="84"/>
      <c r="E112" s="82"/>
      <c r="F112" s="16" t="str">
        <f t="shared" si="3"/>
        <v/>
      </c>
      <c r="G112" s="17" t="str">
        <f>IF(D112="","",IFERROR(INDEX(Schedule!$G$4:$G$507,D112),0))</f>
        <v/>
      </c>
      <c r="H112" s="17" t="str">
        <f>IF(D112="","",IFERROR(INDEX(Schedule!$H$4:$H$507,D112),0))</f>
        <v/>
      </c>
    </row>
    <row r="113" spans="4:8" x14ac:dyDescent="0.3">
      <c r="D113" s="84"/>
      <c r="E113" s="82"/>
      <c r="F113" s="16" t="str">
        <f t="shared" si="3"/>
        <v/>
      </c>
      <c r="G113" s="17" t="str">
        <f>IF(D113="","",IFERROR(INDEX(Schedule!$G$4:$G$507,D113),0))</f>
        <v/>
      </c>
      <c r="H113" s="17" t="str">
        <f>IF(D113="","",IFERROR(INDEX(Schedule!$H$4:$H$507,D113),0))</f>
        <v/>
      </c>
    </row>
    <row r="114" spans="4:8" x14ac:dyDescent="0.3">
      <c r="D114" s="84"/>
      <c r="E114" s="82"/>
      <c r="F114" s="16" t="str">
        <f t="shared" si="3"/>
        <v/>
      </c>
      <c r="G114" s="17" t="str">
        <f>IF(D114="","",IFERROR(INDEX(Schedule!$G$4:$G$507,D114),0))</f>
        <v/>
      </c>
      <c r="H114" s="17" t="str">
        <f>IF(D114="","",IFERROR(INDEX(Schedule!$H$4:$H$507,D114),0))</f>
        <v/>
      </c>
    </row>
    <row r="115" spans="4:8" x14ac:dyDescent="0.3">
      <c r="D115" s="84"/>
      <c r="E115" s="82"/>
      <c r="F115" s="16" t="str">
        <f t="shared" si="3"/>
        <v/>
      </c>
      <c r="G115" s="17" t="str">
        <f>IF(D115="","",IFERROR(INDEX(Schedule!$G$4:$G$507,D115),0))</f>
        <v/>
      </c>
      <c r="H115" s="17" t="str">
        <f>IF(D115="","",IFERROR(INDEX(Schedule!$H$4:$H$507,D115),0))</f>
        <v/>
      </c>
    </row>
    <row r="116" spans="4:8" x14ac:dyDescent="0.3">
      <c r="D116" s="84"/>
      <c r="E116" s="82"/>
      <c r="F116" s="16" t="str">
        <f t="shared" si="3"/>
        <v/>
      </c>
      <c r="G116" s="17" t="str">
        <f>IF(D116="","",IFERROR(INDEX(Schedule!$G$4:$G$507,D116),0))</f>
        <v/>
      </c>
      <c r="H116" s="17" t="str">
        <f>IF(D116="","",IFERROR(INDEX(Schedule!$H$4:$H$507,D116),0))</f>
        <v/>
      </c>
    </row>
    <row r="117" spans="4:8" x14ac:dyDescent="0.3">
      <c r="D117" s="84"/>
      <c r="E117" s="82"/>
      <c r="F117" s="16" t="str">
        <f t="shared" si="3"/>
        <v/>
      </c>
      <c r="G117" s="17" t="str">
        <f>IF(D117="","",IFERROR(INDEX(Schedule!$G$4:$G$507,D117),0))</f>
        <v/>
      </c>
      <c r="H117" s="17" t="str">
        <f>IF(D117="","",IFERROR(INDEX(Schedule!$H$4:$H$507,D117),0))</f>
        <v/>
      </c>
    </row>
    <row r="118" spans="4:8" x14ac:dyDescent="0.3">
      <c r="D118" s="84"/>
      <c r="E118" s="82"/>
      <c r="F118" s="16" t="str">
        <f t="shared" si="3"/>
        <v/>
      </c>
      <c r="G118" s="17" t="str">
        <f>IF(D118="","",IFERROR(INDEX(Schedule!$G$4:$G$507,D118),0))</f>
        <v/>
      </c>
      <c r="H118" s="17" t="str">
        <f>IF(D118="","",IFERROR(INDEX(Schedule!$H$4:$H$507,D118),0))</f>
        <v/>
      </c>
    </row>
    <row r="119" spans="4:8" x14ac:dyDescent="0.3">
      <c r="D119" s="84"/>
      <c r="E119" s="82"/>
      <c r="F119" s="16" t="str">
        <f t="shared" si="3"/>
        <v/>
      </c>
      <c r="G119" s="17" t="str">
        <f>IF(D119="","",IFERROR(INDEX(Schedule!$G$4:$G$507,D119),0))</f>
        <v/>
      </c>
      <c r="H119" s="17" t="str">
        <f>IF(D119="","",IFERROR(INDEX(Schedule!$H$4:$H$507,D119),0))</f>
        <v/>
      </c>
    </row>
    <row r="120" spans="4:8" x14ac:dyDescent="0.3">
      <c r="D120" s="84"/>
      <c r="E120" s="82"/>
      <c r="F120" s="16" t="str">
        <f t="shared" si="3"/>
        <v/>
      </c>
      <c r="G120" s="17" t="str">
        <f>IF(D120="","",IFERROR(INDEX(Schedule!$G$4:$G$507,D120),0))</f>
        <v/>
      </c>
      <c r="H120" s="17" t="str">
        <f>IF(D120="","",IFERROR(INDEX(Schedule!$H$4:$H$507,D120),0))</f>
        <v/>
      </c>
    </row>
    <row r="121" spans="4:8" x14ac:dyDescent="0.3">
      <c r="D121" s="84"/>
      <c r="E121" s="82"/>
      <c r="F121" s="16" t="str">
        <f t="shared" si="3"/>
        <v/>
      </c>
      <c r="G121" s="17" t="str">
        <f>IF(D121="","",IFERROR(INDEX(Schedule!$G$4:$G$507,D121),0))</f>
        <v/>
      </c>
      <c r="H121" s="17" t="str">
        <f>IF(D121="","",IFERROR(INDEX(Schedule!$H$4:$H$507,D121),0))</f>
        <v/>
      </c>
    </row>
    <row r="122" spans="4:8" x14ac:dyDescent="0.3">
      <c r="D122" s="84"/>
      <c r="E122" s="82"/>
      <c r="F122" s="16" t="str">
        <f t="shared" si="3"/>
        <v/>
      </c>
      <c r="G122" s="17" t="str">
        <f>IF(D122="","",IFERROR(INDEX(Schedule!$G$4:$G$507,D122),0))</f>
        <v/>
      </c>
      <c r="H122" s="17" t="str">
        <f>IF(D122="","",IFERROR(INDEX(Schedule!$H$4:$H$507,D122),0))</f>
        <v/>
      </c>
    </row>
    <row r="123" spans="4:8" x14ac:dyDescent="0.3">
      <c r="D123" s="84"/>
      <c r="E123" s="82"/>
      <c r="F123" s="16" t="str">
        <f t="shared" si="3"/>
        <v/>
      </c>
      <c r="G123" s="17" t="str">
        <f>IF(D123="","",IFERROR(INDEX(Schedule!$G$4:$G$507,D123),0))</f>
        <v/>
      </c>
      <c r="H123" s="17" t="str">
        <f>IF(D123="","",IFERROR(INDEX(Schedule!$H$4:$H$507,D123),0))</f>
        <v/>
      </c>
    </row>
    <row r="124" spans="4:8" x14ac:dyDescent="0.3">
      <c r="D124" s="84"/>
      <c r="E124" s="82"/>
      <c r="F124" s="16" t="str">
        <f t="shared" si="3"/>
        <v/>
      </c>
      <c r="G124" s="17" t="str">
        <f>IF(D124="","",IFERROR(INDEX(Schedule!$G$4:$G$507,D124),0))</f>
        <v/>
      </c>
      <c r="H124" s="17" t="str">
        <f>IF(D124="","",IFERROR(INDEX(Schedule!$H$4:$H$507,D124),0))</f>
        <v/>
      </c>
    </row>
    <row r="125" spans="4:8" x14ac:dyDescent="0.3">
      <c r="D125" s="84"/>
      <c r="E125" s="82"/>
      <c r="F125" s="16" t="str">
        <f t="shared" si="3"/>
        <v/>
      </c>
      <c r="G125" s="17" t="str">
        <f>IF(D125="","",IFERROR(INDEX(Schedule!$G$4:$G$507,D125),0))</f>
        <v/>
      </c>
      <c r="H125" s="17" t="str">
        <f>IF(D125="","",IFERROR(INDEX(Schedule!$H$4:$H$507,D125),0))</f>
        <v/>
      </c>
    </row>
    <row r="126" spans="4:8" x14ac:dyDescent="0.3">
      <c r="D126" s="84"/>
      <c r="E126" s="82"/>
      <c r="F126" s="16" t="str">
        <f t="shared" si="3"/>
        <v/>
      </c>
      <c r="G126" s="17" t="str">
        <f>IF(D126="","",IFERROR(INDEX(Schedule!$G$4:$G$507,D126),0))</f>
        <v/>
      </c>
      <c r="H126" s="17" t="str">
        <f>IF(D126="","",IFERROR(INDEX(Schedule!$H$4:$H$507,D126),0))</f>
        <v/>
      </c>
    </row>
    <row r="127" spans="4:8" x14ac:dyDescent="0.3">
      <c r="D127" s="84"/>
      <c r="E127" s="82"/>
      <c r="F127" s="16" t="str">
        <f t="shared" si="3"/>
        <v/>
      </c>
      <c r="G127" s="17" t="str">
        <f>IF(D127="","",IFERROR(INDEX(Schedule!$G$4:$G$507,D127),0))</f>
        <v/>
      </c>
      <c r="H127" s="17" t="str">
        <f>IF(D127="","",IFERROR(INDEX(Schedule!$H$4:$H$507,D127),0))</f>
        <v/>
      </c>
    </row>
    <row r="128" spans="4:8" x14ac:dyDescent="0.3">
      <c r="D128" s="84"/>
      <c r="E128" s="82"/>
      <c r="F128" s="16" t="str">
        <f t="shared" si="3"/>
        <v/>
      </c>
      <c r="G128" s="17" t="str">
        <f>IF(D128="","",IFERROR(INDEX(Schedule!$G$4:$G$507,D128),0))</f>
        <v/>
      </c>
      <c r="H128" s="17" t="str">
        <f>IF(D128="","",IFERROR(INDEX(Schedule!$H$4:$H$507,D128),0))</f>
        <v/>
      </c>
    </row>
    <row r="129" spans="4:8" x14ac:dyDescent="0.3">
      <c r="D129" s="84"/>
      <c r="E129" s="82"/>
      <c r="F129" s="16" t="str">
        <f t="shared" si="3"/>
        <v/>
      </c>
      <c r="G129" s="17" t="str">
        <f>IF(D129="","",IFERROR(INDEX(Schedule!$G$4:$G$507,D129),0))</f>
        <v/>
      </c>
      <c r="H129" s="17" t="str">
        <f>IF(D129="","",IFERROR(INDEX(Schedule!$H$4:$H$507,D129),0))</f>
        <v/>
      </c>
    </row>
    <row r="130" spans="4:8" x14ac:dyDescent="0.3">
      <c r="D130" s="84"/>
      <c r="E130" s="82"/>
      <c r="F130" s="16" t="str">
        <f t="shared" si="3"/>
        <v/>
      </c>
      <c r="G130" s="17" t="str">
        <f>IF(D130="","",IFERROR(INDEX(Schedule!$G$4:$G$507,D130),0))</f>
        <v/>
      </c>
      <c r="H130" s="17" t="str">
        <f>IF(D130="","",IFERROR(INDEX(Schedule!$H$4:$H$507,D130),0))</f>
        <v/>
      </c>
    </row>
    <row r="131" spans="4:8" x14ac:dyDescent="0.3">
      <c r="D131" s="84"/>
      <c r="E131" s="82"/>
      <c r="F131" s="16" t="str">
        <f t="shared" si="3"/>
        <v/>
      </c>
      <c r="G131" s="17" t="str">
        <f>IF(D131="","",IFERROR(INDEX(Schedule!$G$4:$G$507,D131),0))</f>
        <v/>
      </c>
      <c r="H131" s="17" t="str">
        <f>IF(D131="","",IFERROR(INDEX(Schedule!$H$4:$H$507,D131),0))</f>
        <v/>
      </c>
    </row>
    <row r="132" spans="4:8" x14ac:dyDescent="0.3">
      <c r="D132" s="84"/>
      <c r="E132" s="82"/>
      <c r="F132" s="16" t="str">
        <f t="shared" si="3"/>
        <v/>
      </c>
      <c r="G132" s="17" t="str">
        <f>IF(D132="","",IFERROR(INDEX(Schedule!$G$4:$G$507,D132),0))</f>
        <v/>
      </c>
      <c r="H132" s="17" t="str">
        <f>IF(D132="","",IFERROR(INDEX(Schedule!$H$4:$H$507,D132),0))</f>
        <v/>
      </c>
    </row>
    <row r="133" spans="4:8" x14ac:dyDescent="0.3">
      <c r="D133" s="84"/>
      <c r="E133" s="82"/>
      <c r="F133" s="16" t="str">
        <f t="shared" si="3"/>
        <v/>
      </c>
      <c r="G133" s="17" t="str">
        <f>IF(D133="","",IFERROR(INDEX(Schedule!$G$4:$G$507,D133),0))</f>
        <v/>
      </c>
      <c r="H133" s="17" t="str">
        <f>IF(D133="","",IFERROR(INDEX(Schedule!$H$4:$H$507,D133),0))</f>
        <v/>
      </c>
    </row>
    <row r="134" spans="4:8" x14ac:dyDescent="0.3">
      <c r="D134" s="84"/>
      <c r="E134" s="82"/>
      <c r="F134" s="16" t="str">
        <f t="shared" si="3"/>
        <v/>
      </c>
      <c r="G134" s="17" t="str">
        <f>IF(D134="","",IFERROR(INDEX(Schedule!$G$4:$G$507,D134),0))</f>
        <v/>
      </c>
      <c r="H134" s="17" t="str">
        <f>IF(D134="","",IFERROR(INDEX(Schedule!$H$4:$H$507,D134),0))</f>
        <v/>
      </c>
    </row>
    <row r="135" spans="4:8" x14ac:dyDescent="0.3">
      <c r="D135" s="84"/>
      <c r="E135" s="82"/>
      <c r="F135" s="16" t="str">
        <f t="shared" si="3"/>
        <v/>
      </c>
      <c r="G135" s="17" t="str">
        <f>IF(D135="","",IFERROR(INDEX(Schedule!$G$4:$G$507,D135),0))</f>
        <v/>
      </c>
      <c r="H135" s="17" t="str">
        <f>IF(D135="","",IFERROR(INDEX(Schedule!$H$4:$H$507,D135),0))</f>
        <v/>
      </c>
    </row>
    <row r="136" spans="4:8" x14ac:dyDescent="0.3">
      <c r="D136" s="84"/>
      <c r="E136" s="82"/>
      <c r="F136" s="16" t="str">
        <f t="shared" si="3"/>
        <v/>
      </c>
      <c r="G136" s="17" t="str">
        <f>IF(D136="","",IFERROR(INDEX(Schedule!$G$4:$G$507,D136),0))</f>
        <v/>
      </c>
      <c r="H136" s="17" t="str">
        <f>IF(D136="","",IFERROR(INDEX(Schedule!$H$4:$H$507,D136),0))</f>
        <v/>
      </c>
    </row>
    <row r="137" spans="4:8" x14ac:dyDescent="0.3">
      <c r="D137" s="84"/>
      <c r="E137" s="82"/>
      <c r="F137" s="16" t="str">
        <f t="shared" si="3"/>
        <v/>
      </c>
      <c r="G137" s="17" t="str">
        <f>IF(D137="","",IFERROR(INDEX(Schedule!$G$4:$G$507,D137),0))</f>
        <v/>
      </c>
      <c r="H137" s="17" t="str">
        <f>IF(D137="","",IFERROR(INDEX(Schedule!$H$4:$H$507,D137),0))</f>
        <v/>
      </c>
    </row>
    <row r="138" spans="4:8" x14ac:dyDescent="0.3">
      <c r="D138" s="84"/>
      <c r="E138" s="82"/>
      <c r="F138" s="16" t="str">
        <f t="shared" si="3"/>
        <v/>
      </c>
      <c r="G138" s="17" t="str">
        <f>IF(D138="","",IFERROR(INDEX(Schedule!$G$4:$G$507,D138),0))</f>
        <v/>
      </c>
      <c r="H138" s="17" t="str">
        <f>IF(D138="","",IFERROR(INDEX(Schedule!$H$4:$H$507,D138),0))</f>
        <v/>
      </c>
    </row>
    <row r="139" spans="4:8" x14ac:dyDescent="0.3">
      <c r="D139" s="84"/>
      <c r="E139" s="82"/>
      <c r="F139" s="16" t="str">
        <f t="shared" si="3"/>
        <v/>
      </c>
      <c r="G139" s="17" t="str">
        <f>IF(D139="","",IFERROR(INDEX(Schedule!$G$4:$G$507,D139),0))</f>
        <v/>
      </c>
      <c r="H139" s="17" t="str">
        <f>IF(D139="","",IFERROR(INDEX(Schedule!$H$4:$H$507,D139),0))</f>
        <v/>
      </c>
    </row>
    <row r="140" spans="4:8" x14ac:dyDescent="0.3">
      <c r="D140" s="84"/>
      <c r="E140" s="82"/>
      <c r="F140" s="16" t="str">
        <f t="shared" si="3"/>
        <v/>
      </c>
      <c r="G140" s="17" t="str">
        <f>IF(D140="","",IFERROR(INDEX(Schedule!$G$4:$G$507,D140),0))</f>
        <v/>
      </c>
      <c r="H140" s="17" t="str">
        <f>IF(D140="","",IFERROR(INDEX(Schedule!$H$4:$H$507,D140),0))</f>
        <v/>
      </c>
    </row>
    <row r="141" spans="4:8" x14ac:dyDescent="0.3">
      <c r="D141" s="84"/>
      <c r="E141" s="82"/>
      <c r="F141" s="16" t="str">
        <f t="shared" si="3"/>
        <v/>
      </c>
      <c r="G141" s="17" t="str">
        <f>IF(D141="","",IFERROR(INDEX(Schedule!$G$4:$G$507,D141),0))</f>
        <v/>
      </c>
      <c r="H141" s="17" t="str">
        <f>IF(D141="","",IFERROR(INDEX(Schedule!$H$4:$H$507,D141),0))</f>
        <v/>
      </c>
    </row>
    <row r="142" spans="4:8" x14ac:dyDescent="0.3">
      <c r="D142" s="84"/>
      <c r="E142" s="82"/>
      <c r="F142" s="16" t="str">
        <f t="shared" si="3"/>
        <v/>
      </c>
      <c r="G142" s="17" t="str">
        <f>IF(D142="","",IFERROR(INDEX(Schedule!$G$4:$G$507,D142),0))</f>
        <v/>
      </c>
      <c r="H142" s="17" t="str">
        <f>IF(D142="","",IFERROR(INDEX(Schedule!$H$4:$H$507,D142),0))</f>
        <v/>
      </c>
    </row>
    <row r="143" spans="4:8" x14ac:dyDescent="0.3">
      <c r="D143" s="84"/>
      <c r="E143" s="82"/>
      <c r="F143" s="16" t="str">
        <f t="shared" si="3"/>
        <v/>
      </c>
      <c r="G143" s="17" t="str">
        <f>IF(D143="","",IFERROR(INDEX(Schedule!$G$4:$G$507,D143),0))</f>
        <v/>
      </c>
      <c r="H143" s="17" t="str">
        <f>IF(D143="","",IFERROR(INDEX(Schedule!$H$4:$H$507,D143),0))</f>
        <v/>
      </c>
    </row>
    <row r="144" spans="4:8" x14ac:dyDescent="0.3">
      <c r="D144" s="84"/>
      <c r="E144" s="82"/>
      <c r="F144" s="16" t="str">
        <f t="shared" si="3"/>
        <v/>
      </c>
      <c r="G144" s="17" t="str">
        <f>IF(D144="","",IFERROR(INDEX(Schedule!$G$4:$G$507,D144),0))</f>
        <v/>
      </c>
      <c r="H144" s="17" t="str">
        <f>IF(D144="","",IFERROR(INDEX(Schedule!$H$4:$H$507,D144),0))</f>
        <v/>
      </c>
    </row>
    <row r="145" spans="4:8" x14ac:dyDescent="0.3">
      <c r="D145" s="84"/>
      <c r="E145" s="82"/>
      <c r="F145" s="16" t="str">
        <f t="shared" si="3"/>
        <v/>
      </c>
      <c r="G145" s="17" t="str">
        <f>IF(D145="","",IFERROR(INDEX(Schedule!$G$4:$G$507,D145),0))</f>
        <v/>
      </c>
      <c r="H145" s="17" t="str">
        <f>IF(D145="","",IFERROR(INDEX(Schedule!$H$4:$H$507,D145),0))</f>
        <v/>
      </c>
    </row>
    <row r="146" spans="4:8" x14ac:dyDescent="0.3">
      <c r="D146" s="84"/>
      <c r="E146" s="82"/>
      <c r="F146" s="16" t="str">
        <f t="shared" ref="F146:F209" si="4">IF(D146="","",EDATE($B$7,D146-1))</f>
        <v/>
      </c>
      <c r="G146" s="17" t="str">
        <f>IF(D146="","",IFERROR(INDEX(Schedule!$G$4:$G$507,D146),0))</f>
        <v/>
      </c>
      <c r="H146" s="17" t="str">
        <f>IF(D146="","",IFERROR(INDEX(Schedule!$H$4:$H$507,D146),0))</f>
        <v/>
      </c>
    </row>
    <row r="147" spans="4:8" x14ac:dyDescent="0.3">
      <c r="D147" s="84"/>
      <c r="E147" s="82"/>
      <c r="F147" s="16" t="str">
        <f t="shared" si="4"/>
        <v/>
      </c>
      <c r="G147" s="17" t="str">
        <f>IF(D147="","",IFERROR(INDEX(Schedule!$G$4:$G$507,D147),0))</f>
        <v/>
      </c>
      <c r="H147" s="17" t="str">
        <f>IF(D147="","",IFERROR(INDEX(Schedule!$H$4:$H$507,D147),0))</f>
        <v/>
      </c>
    </row>
    <row r="148" spans="4:8" x14ac:dyDescent="0.3">
      <c r="D148" s="84"/>
      <c r="E148" s="82"/>
      <c r="F148" s="16" t="str">
        <f t="shared" si="4"/>
        <v/>
      </c>
      <c r="G148" s="17" t="str">
        <f>IF(D148="","",IFERROR(INDEX(Schedule!$G$4:$G$507,D148),0))</f>
        <v/>
      </c>
      <c r="H148" s="17" t="str">
        <f>IF(D148="","",IFERROR(INDEX(Schedule!$H$4:$H$507,D148),0))</f>
        <v/>
      </c>
    </row>
    <row r="149" spans="4:8" x14ac:dyDescent="0.3">
      <c r="D149" s="84"/>
      <c r="E149" s="82"/>
      <c r="F149" s="16" t="str">
        <f t="shared" si="4"/>
        <v/>
      </c>
      <c r="G149" s="17" t="str">
        <f>IF(D149="","",IFERROR(INDEX(Schedule!$G$4:$G$507,D149),0))</f>
        <v/>
      </c>
      <c r="H149" s="17" t="str">
        <f>IF(D149="","",IFERROR(INDEX(Schedule!$H$4:$H$507,D149),0))</f>
        <v/>
      </c>
    </row>
    <row r="150" spans="4:8" x14ac:dyDescent="0.3">
      <c r="D150" s="84"/>
      <c r="E150" s="82"/>
      <c r="F150" s="16" t="str">
        <f t="shared" si="4"/>
        <v/>
      </c>
      <c r="G150" s="17" t="str">
        <f>IF(D150="","",IFERROR(INDEX(Schedule!$G$4:$G$507,D150),0))</f>
        <v/>
      </c>
      <c r="H150" s="17" t="str">
        <f>IF(D150="","",IFERROR(INDEX(Schedule!$H$4:$H$507,D150),0))</f>
        <v/>
      </c>
    </row>
    <row r="151" spans="4:8" x14ac:dyDescent="0.3">
      <c r="D151" s="84"/>
      <c r="E151" s="82"/>
      <c r="F151" s="16" t="str">
        <f t="shared" si="4"/>
        <v/>
      </c>
      <c r="G151" s="17" t="str">
        <f>IF(D151="","",IFERROR(INDEX(Schedule!$G$4:$G$507,D151),0))</f>
        <v/>
      </c>
      <c r="H151" s="17" t="str">
        <f>IF(D151="","",IFERROR(INDEX(Schedule!$H$4:$H$507,D151),0))</f>
        <v/>
      </c>
    </row>
    <row r="152" spans="4:8" x14ac:dyDescent="0.3">
      <c r="D152" s="84"/>
      <c r="E152" s="82"/>
      <c r="F152" s="16" t="str">
        <f t="shared" si="4"/>
        <v/>
      </c>
      <c r="G152" s="17" t="str">
        <f>IF(D152="","",IFERROR(INDEX(Schedule!$G$4:$G$507,D152),0))</f>
        <v/>
      </c>
      <c r="H152" s="17" t="str">
        <f>IF(D152="","",IFERROR(INDEX(Schedule!$H$4:$H$507,D152),0))</f>
        <v/>
      </c>
    </row>
    <row r="153" spans="4:8" x14ac:dyDescent="0.3">
      <c r="D153" s="84"/>
      <c r="E153" s="82"/>
      <c r="F153" s="16" t="str">
        <f t="shared" si="4"/>
        <v/>
      </c>
      <c r="G153" s="17" t="str">
        <f>IF(D153="","",IFERROR(INDEX(Schedule!$G$4:$G$507,D153),0))</f>
        <v/>
      </c>
      <c r="H153" s="17" t="str">
        <f>IF(D153="","",IFERROR(INDEX(Schedule!$H$4:$H$507,D153),0))</f>
        <v/>
      </c>
    </row>
    <row r="154" spans="4:8" x14ac:dyDescent="0.3">
      <c r="D154" s="84"/>
      <c r="E154" s="82"/>
      <c r="F154" s="16" t="str">
        <f t="shared" si="4"/>
        <v/>
      </c>
      <c r="G154" s="17" t="str">
        <f>IF(D154="","",IFERROR(INDEX(Schedule!$G$4:$G$507,D154),0))</f>
        <v/>
      </c>
      <c r="H154" s="17" t="str">
        <f>IF(D154="","",IFERROR(INDEX(Schedule!$H$4:$H$507,D154),0))</f>
        <v/>
      </c>
    </row>
    <row r="155" spans="4:8" x14ac:dyDescent="0.3">
      <c r="D155" s="84"/>
      <c r="E155" s="82"/>
      <c r="F155" s="16" t="str">
        <f t="shared" si="4"/>
        <v/>
      </c>
      <c r="G155" s="17" t="str">
        <f>IF(D155="","",IFERROR(INDEX(Schedule!$G$4:$G$507,D155),0))</f>
        <v/>
      </c>
      <c r="H155" s="17" t="str">
        <f>IF(D155="","",IFERROR(INDEX(Schedule!$H$4:$H$507,D155),0))</f>
        <v/>
      </c>
    </row>
    <row r="156" spans="4:8" x14ac:dyDescent="0.3">
      <c r="D156" s="84"/>
      <c r="E156" s="82"/>
      <c r="F156" s="16" t="str">
        <f t="shared" si="4"/>
        <v/>
      </c>
      <c r="G156" s="17" t="str">
        <f>IF(D156="","",IFERROR(INDEX(Schedule!$G$4:$G$507,D156),0))</f>
        <v/>
      </c>
      <c r="H156" s="17" t="str">
        <f>IF(D156="","",IFERROR(INDEX(Schedule!$H$4:$H$507,D156),0))</f>
        <v/>
      </c>
    </row>
    <row r="157" spans="4:8" x14ac:dyDescent="0.3">
      <c r="D157" s="84"/>
      <c r="E157" s="82"/>
      <c r="F157" s="16" t="str">
        <f t="shared" si="4"/>
        <v/>
      </c>
      <c r="G157" s="17" t="str">
        <f>IF(D157="","",IFERROR(INDEX(Schedule!$G$4:$G$507,D157),0))</f>
        <v/>
      </c>
      <c r="H157" s="17" t="str">
        <f>IF(D157="","",IFERROR(INDEX(Schedule!$H$4:$H$507,D157),0))</f>
        <v/>
      </c>
    </row>
    <row r="158" spans="4:8" x14ac:dyDescent="0.3">
      <c r="D158" s="84"/>
      <c r="E158" s="82"/>
      <c r="F158" s="16" t="str">
        <f t="shared" si="4"/>
        <v/>
      </c>
      <c r="G158" s="17" t="str">
        <f>IF(D158="","",IFERROR(INDEX(Schedule!$G$4:$G$507,D158),0))</f>
        <v/>
      </c>
      <c r="H158" s="17" t="str">
        <f>IF(D158="","",IFERROR(INDEX(Schedule!$H$4:$H$507,D158),0))</f>
        <v/>
      </c>
    </row>
    <row r="159" spans="4:8" x14ac:dyDescent="0.3">
      <c r="D159" s="84"/>
      <c r="E159" s="82"/>
      <c r="F159" s="16" t="str">
        <f t="shared" si="4"/>
        <v/>
      </c>
      <c r="G159" s="17" t="str">
        <f>IF(D159="","",IFERROR(INDEX(Schedule!$G$4:$G$507,D159),0))</f>
        <v/>
      </c>
      <c r="H159" s="17" t="str">
        <f>IF(D159="","",IFERROR(INDEX(Schedule!$H$4:$H$507,D159),0))</f>
        <v/>
      </c>
    </row>
    <row r="160" spans="4:8" x14ac:dyDescent="0.3">
      <c r="D160" s="84"/>
      <c r="E160" s="82"/>
      <c r="F160" s="16" t="str">
        <f t="shared" si="4"/>
        <v/>
      </c>
      <c r="G160" s="17" t="str">
        <f>IF(D160="","",IFERROR(INDEX(Schedule!$G$4:$G$507,D160),0))</f>
        <v/>
      </c>
      <c r="H160" s="17" t="str">
        <f>IF(D160="","",IFERROR(INDEX(Schedule!$H$4:$H$507,D160),0))</f>
        <v/>
      </c>
    </row>
    <row r="161" spans="4:8" x14ac:dyDescent="0.3">
      <c r="D161" s="84"/>
      <c r="E161" s="82"/>
      <c r="F161" s="16" t="str">
        <f t="shared" si="4"/>
        <v/>
      </c>
      <c r="G161" s="17" t="str">
        <f>IF(D161="","",IFERROR(INDEX(Schedule!$G$4:$G$507,D161),0))</f>
        <v/>
      </c>
      <c r="H161" s="17" t="str">
        <f>IF(D161="","",IFERROR(INDEX(Schedule!$H$4:$H$507,D161),0))</f>
        <v/>
      </c>
    </row>
    <row r="162" spans="4:8" x14ac:dyDescent="0.3">
      <c r="D162" s="84"/>
      <c r="E162" s="82"/>
      <c r="F162" s="16" t="str">
        <f t="shared" si="4"/>
        <v/>
      </c>
      <c r="G162" s="17" t="str">
        <f>IF(D162="","",IFERROR(INDEX(Schedule!$G$4:$G$507,D162),0))</f>
        <v/>
      </c>
      <c r="H162" s="17" t="str">
        <f>IF(D162="","",IFERROR(INDEX(Schedule!$H$4:$H$507,D162),0))</f>
        <v/>
      </c>
    </row>
    <row r="163" spans="4:8" x14ac:dyDescent="0.3">
      <c r="D163" s="84"/>
      <c r="E163" s="82"/>
      <c r="F163" s="16" t="str">
        <f t="shared" si="4"/>
        <v/>
      </c>
      <c r="G163" s="17" t="str">
        <f>IF(D163="","",IFERROR(INDEX(Schedule!$G$4:$G$507,D163),0))</f>
        <v/>
      </c>
      <c r="H163" s="17" t="str">
        <f>IF(D163="","",IFERROR(INDEX(Schedule!$H$4:$H$507,D163),0))</f>
        <v/>
      </c>
    </row>
    <row r="164" spans="4:8" x14ac:dyDescent="0.3">
      <c r="D164" s="84"/>
      <c r="E164" s="82"/>
      <c r="F164" s="16" t="str">
        <f t="shared" si="4"/>
        <v/>
      </c>
      <c r="G164" s="17" t="str">
        <f>IF(D164="","",IFERROR(INDEX(Schedule!$G$4:$G$507,D164),0))</f>
        <v/>
      </c>
      <c r="H164" s="17" t="str">
        <f>IF(D164="","",IFERROR(INDEX(Schedule!$H$4:$H$507,D164),0))</f>
        <v/>
      </c>
    </row>
    <row r="165" spans="4:8" x14ac:dyDescent="0.3">
      <c r="D165" s="84"/>
      <c r="E165" s="82"/>
      <c r="F165" s="16" t="str">
        <f t="shared" si="4"/>
        <v/>
      </c>
      <c r="G165" s="17" t="str">
        <f>IF(D165="","",IFERROR(INDEX(Schedule!$G$4:$G$507,D165),0))</f>
        <v/>
      </c>
      <c r="H165" s="17" t="str">
        <f>IF(D165="","",IFERROR(INDEX(Schedule!$H$4:$H$507,D165),0))</f>
        <v/>
      </c>
    </row>
    <row r="166" spans="4:8" x14ac:dyDescent="0.3">
      <c r="D166" s="84"/>
      <c r="E166" s="82"/>
      <c r="F166" s="16" t="str">
        <f t="shared" si="4"/>
        <v/>
      </c>
      <c r="G166" s="17" t="str">
        <f>IF(D166="","",IFERROR(INDEX(Schedule!$G$4:$G$507,D166),0))</f>
        <v/>
      </c>
      <c r="H166" s="17" t="str">
        <f>IF(D166="","",IFERROR(INDEX(Schedule!$H$4:$H$507,D166),0))</f>
        <v/>
      </c>
    </row>
    <row r="167" spans="4:8" x14ac:dyDescent="0.3">
      <c r="D167" s="84"/>
      <c r="E167" s="82"/>
      <c r="F167" s="16" t="str">
        <f t="shared" si="4"/>
        <v/>
      </c>
      <c r="G167" s="17" t="str">
        <f>IF(D167="","",IFERROR(INDEX(Schedule!$G$4:$G$507,D167),0))</f>
        <v/>
      </c>
      <c r="H167" s="17" t="str">
        <f>IF(D167="","",IFERROR(INDEX(Schedule!$H$4:$H$507,D167),0))</f>
        <v/>
      </c>
    </row>
    <row r="168" spans="4:8" x14ac:dyDescent="0.3">
      <c r="D168" s="84"/>
      <c r="E168" s="82"/>
      <c r="F168" s="16" t="str">
        <f t="shared" si="4"/>
        <v/>
      </c>
      <c r="G168" s="17" t="str">
        <f>IF(D168="","",IFERROR(INDEX(Schedule!$G$4:$G$507,D168),0))</f>
        <v/>
      </c>
      <c r="H168" s="17" t="str">
        <f>IF(D168="","",IFERROR(INDEX(Schedule!$H$4:$H$507,D168),0))</f>
        <v/>
      </c>
    </row>
    <row r="169" spans="4:8" x14ac:dyDescent="0.3">
      <c r="D169" s="84"/>
      <c r="E169" s="82"/>
      <c r="F169" s="16" t="str">
        <f t="shared" si="4"/>
        <v/>
      </c>
      <c r="G169" s="17" t="str">
        <f>IF(D169="","",IFERROR(INDEX(Schedule!$G$4:$G$507,D169),0))</f>
        <v/>
      </c>
      <c r="H169" s="17" t="str">
        <f>IF(D169="","",IFERROR(INDEX(Schedule!$H$4:$H$507,D169),0))</f>
        <v/>
      </c>
    </row>
    <row r="170" spans="4:8" x14ac:dyDescent="0.3">
      <c r="D170" s="84"/>
      <c r="E170" s="82"/>
      <c r="F170" s="16" t="str">
        <f t="shared" si="4"/>
        <v/>
      </c>
      <c r="G170" s="17" t="str">
        <f>IF(D170="","",IFERROR(INDEX(Schedule!$G$4:$G$507,D170),0))</f>
        <v/>
      </c>
      <c r="H170" s="17" t="str">
        <f>IF(D170="","",IFERROR(INDEX(Schedule!$H$4:$H$507,D170),0))</f>
        <v/>
      </c>
    </row>
    <row r="171" spans="4:8" x14ac:dyDescent="0.3">
      <c r="D171" s="84"/>
      <c r="E171" s="82"/>
      <c r="F171" s="16" t="str">
        <f t="shared" si="4"/>
        <v/>
      </c>
      <c r="G171" s="17" t="str">
        <f>IF(D171="","",IFERROR(INDEX(Schedule!$G$4:$G$507,D171),0))</f>
        <v/>
      </c>
      <c r="H171" s="17" t="str">
        <f>IF(D171="","",IFERROR(INDEX(Schedule!$H$4:$H$507,D171),0))</f>
        <v/>
      </c>
    </row>
    <row r="172" spans="4:8" x14ac:dyDescent="0.3">
      <c r="D172" s="84"/>
      <c r="E172" s="82"/>
      <c r="F172" s="16" t="str">
        <f t="shared" si="4"/>
        <v/>
      </c>
      <c r="G172" s="17" t="str">
        <f>IF(D172="","",IFERROR(INDEX(Schedule!$G$4:$G$507,D172),0))</f>
        <v/>
      </c>
      <c r="H172" s="17" t="str">
        <f>IF(D172="","",IFERROR(INDEX(Schedule!$H$4:$H$507,D172),0))</f>
        <v/>
      </c>
    </row>
    <row r="173" spans="4:8" x14ac:dyDescent="0.3">
      <c r="D173" s="84"/>
      <c r="E173" s="82"/>
      <c r="F173" s="16" t="str">
        <f t="shared" si="4"/>
        <v/>
      </c>
      <c r="G173" s="17" t="str">
        <f>IF(D173="","",IFERROR(INDEX(Schedule!$G$4:$G$507,D173),0))</f>
        <v/>
      </c>
      <c r="H173" s="17" t="str">
        <f>IF(D173="","",IFERROR(INDEX(Schedule!$H$4:$H$507,D173),0))</f>
        <v/>
      </c>
    </row>
    <row r="174" spans="4:8" x14ac:dyDescent="0.3">
      <c r="D174" s="84"/>
      <c r="E174" s="82"/>
      <c r="F174" s="16" t="str">
        <f t="shared" si="4"/>
        <v/>
      </c>
      <c r="G174" s="17" t="str">
        <f>IF(D174="","",IFERROR(INDEX(Schedule!$G$4:$G$507,D174),0))</f>
        <v/>
      </c>
      <c r="H174" s="17" t="str">
        <f>IF(D174="","",IFERROR(INDEX(Schedule!$H$4:$H$507,D174),0))</f>
        <v/>
      </c>
    </row>
    <row r="175" spans="4:8" x14ac:dyDescent="0.3">
      <c r="D175" s="84"/>
      <c r="E175" s="82"/>
      <c r="F175" s="16" t="str">
        <f t="shared" si="4"/>
        <v/>
      </c>
      <c r="G175" s="17" t="str">
        <f>IF(D175="","",IFERROR(INDEX(Schedule!$G$4:$G$507,D175),0))</f>
        <v/>
      </c>
      <c r="H175" s="17" t="str">
        <f>IF(D175="","",IFERROR(INDEX(Schedule!$H$4:$H$507,D175),0))</f>
        <v/>
      </c>
    </row>
    <row r="176" spans="4:8" x14ac:dyDescent="0.3">
      <c r="D176" s="84"/>
      <c r="E176" s="82"/>
      <c r="F176" s="16" t="str">
        <f t="shared" si="4"/>
        <v/>
      </c>
      <c r="G176" s="17" t="str">
        <f>IF(D176="","",IFERROR(INDEX(Schedule!$G$4:$G$507,D176),0))</f>
        <v/>
      </c>
      <c r="H176" s="17" t="str">
        <f>IF(D176="","",IFERROR(INDEX(Schedule!$H$4:$H$507,D176),0))</f>
        <v/>
      </c>
    </row>
    <row r="177" spans="4:8" x14ac:dyDescent="0.3">
      <c r="D177" s="84"/>
      <c r="E177" s="82"/>
      <c r="F177" s="16" t="str">
        <f t="shared" si="4"/>
        <v/>
      </c>
      <c r="G177" s="17" t="str">
        <f>IF(D177="","",IFERROR(INDEX(Schedule!$G$4:$G$507,D177),0))</f>
        <v/>
      </c>
      <c r="H177" s="17" t="str">
        <f>IF(D177="","",IFERROR(INDEX(Schedule!$H$4:$H$507,D177),0))</f>
        <v/>
      </c>
    </row>
    <row r="178" spans="4:8" x14ac:dyDescent="0.3">
      <c r="D178" s="84"/>
      <c r="E178" s="82"/>
      <c r="F178" s="16" t="str">
        <f t="shared" si="4"/>
        <v/>
      </c>
      <c r="G178" s="17" t="str">
        <f>IF(D178="","",IFERROR(INDEX(Schedule!$G$4:$G$507,D178),0))</f>
        <v/>
      </c>
      <c r="H178" s="17" t="str">
        <f>IF(D178="","",IFERROR(INDEX(Schedule!$H$4:$H$507,D178),0))</f>
        <v/>
      </c>
    </row>
    <row r="179" spans="4:8" x14ac:dyDescent="0.3">
      <c r="D179" s="84"/>
      <c r="E179" s="82"/>
      <c r="F179" s="16" t="str">
        <f t="shared" si="4"/>
        <v/>
      </c>
      <c r="G179" s="17" t="str">
        <f>IF(D179="","",IFERROR(INDEX(Schedule!$G$4:$G$507,D179),0))</f>
        <v/>
      </c>
      <c r="H179" s="17" t="str">
        <f>IF(D179="","",IFERROR(INDEX(Schedule!$H$4:$H$507,D179),0))</f>
        <v/>
      </c>
    </row>
    <row r="180" spans="4:8" x14ac:dyDescent="0.3">
      <c r="D180" s="84"/>
      <c r="E180" s="82"/>
      <c r="F180" s="16" t="str">
        <f t="shared" si="4"/>
        <v/>
      </c>
      <c r="G180" s="17" t="str">
        <f>IF(D180="","",IFERROR(INDEX(Schedule!$G$4:$G$507,D180),0))</f>
        <v/>
      </c>
      <c r="H180" s="17" t="str">
        <f>IF(D180="","",IFERROR(INDEX(Schedule!$H$4:$H$507,D180),0))</f>
        <v/>
      </c>
    </row>
    <row r="181" spans="4:8" x14ac:dyDescent="0.3">
      <c r="D181" s="84"/>
      <c r="E181" s="82"/>
      <c r="F181" s="16" t="str">
        <f t="shared" si="4"/>
        <v/>
      </c>
      <c r="G181" s="17" t="str">
        <f>IF(D181="","",IFERROR(INDEX(Schedule!$G$4:$G$507,D181),0))</f>
        <v/>
      </c>
      <c r="H181" s="17" t="str">
        <f>IF(D181="","",IFERROR(INDEX(Schedule!$H$4:$H$507,D181),0))</f>
        <v/>
      </c>
    </row>
    <row r="182" spans="4:8" x14ac:dyDescent="0.3">
      <c r="D182" s="84"/>
      <c r="E182" s="82"/>
      <c r="F182" s="16" t="str">
        <f t="shared" si="4"/>
        <v/>
      </c>
      <c r="G182" s="17" t="str">
        <f>IF(D182="","",IFERROR(INDEX(Schedule!$G$4:$G$507,D182),0))</f>
        <v/>
      </c>
      <c r="H182" s="17" t="str">
        <f>IF(D182="","",IFERROR(INDEX(Schedule!$H$4:$H$507,D182),0))</f>
        <v/>
      </c>
    </row>
    <row r="183" spans="4:8" x14ac:dyDescent="0.3">
      <c r="D183" s="84"/>
      <c r="E183" s="82"/>
      <c r="F183" s="16" t="str">
        <f t="shared" si="4"/>
        <v/>
      </c>
      <c r="G183" s="17" t="str">
        <f>IF(D183="","",IFERROR(INDEX(Schedule!$G$4:$G$507,D183),0))</f>
        <v/>
      </c>
      <c r="H183" s="17" t="str">
        <f>IF(D183="","",IFERROR(INDEX(Schedule!$H$4:$H$507,D183),0))</f>
        <v/>
      </c>
    </row>
    <row r="184" spans="4:8" x14ac:dyDescent="0.3">
      <c r="D184" s="84"/>
      <c r="E184" s="82"/>
      <c r="F184" s="16" t="str">
        <f t="shared" si="4"/>
        <v/>
      </c>
      <c r="G184" s="17" t="str">
        <f>IF(D184="","",IFERROR(INDEX(Schedule!$G$4:$G$507,D184),0))</f>
        <v/>
      </c>
      <c r="H184" s="17" t="str">
        <f>IF(D184="","",IFERROR(INDEX(Schedule!$H$4:$H$507,D184),0))</f>
        <v/>
      </c>
    </row>
    <row r="185" spans="4:8" x14ac:dyDescent="0.3">
      <c r="D185" s="84"/>
      <c r="E185" s="82"/>
      <c r="F185" s="16" t="str">
        <f t="shared" si="4"/>
        <v/>
      </c>
      <c r="G185" s="17" t="str">
        <f>IF(D185="","",IFERROR(INDEX(Schedule!$G$4:$G$507,D185),0))</f>
        <v/>
      </c>
      <c r="H185" s="17" t="str">
        <f>IF(D185="","",IFERROR(INDEX(Schedule!$H$4:$H$507,D185),0))</f>
        <v/>
      </c>
    </row>
    <row r="186" spans="4:8" x14ac:dyDescent="0.3">
      <c r="D186" s="84"/>
      <c r="E186" s="82"/>
      <c r="F186" s="16" t="str">
        <f t="shared" si="4"/>
        <v/>
      </c>
      <c r="G186" s="17" t="str">
        <f>IF(D186="","",IFERROR(INDEX(Schedule!$G$4:$G$507,D186),0))</f>
        <v/>
      </c>
      <c r="H186" s="17" t="str">
        <f>IF(D186="","",IFERROR(INDEX(Schedule!$H$4:$H$507,D186),0))</f>
        <v/>
      </c>
    </row>
    <row r="187" spans="4:8" x14ac:dyDescent="0.3">
      <c r="D187" s="84"/>
      <c r="E187" s="82"/>
      <c r="F187" s="16" t="str">
        <f t="shared" si="4"/>
        <v/>
      </c>
      <c r="G187" s="17" t="str">
        <f>IF(D187="","",IFERROR(INDEX(Schedule!$G$4:$G$507,D187),0))</f>
        <v/>
      </c>
      <c r="H187" s="17" t="str">
        <f>IF(D187="","",IFERROR(INDEX(Schedule!$H$4:$H$507,D187),0))</f>
        <v/>
      </c>
    </row>
    <row r="188" spans="4:8" x14ac:dyDescent="0.3">
      <c r="D188" s="84"/>
      <c r="E188" s="82"/>
      <c r="F188" s="16" t="str">
        <f t="shared" si="4"/>
        <v/>
      </c>
      <c r="G188" s="17" t="str">
        <f>IF(D188="","",IFERROR(INDEX(Schedule!$G$4:$G$507,D188),0))</f>
        <v/>
      </c>
      <c r="H188" s="17" t="str">
        <f>IF(D188="","",IFERROR(INDEX(Schedule!$H$4:$H$507,D188),0))</f>
        <v/>
      </c>
    </row>
    <row r="189" spans="4:8" x14ac:dyDescent="0.3">
      <c r="D189" s="84"/>
      <c r="E189" s="82"/>
      <c r="F189" s="16" t="str">
        <f t="shared" si="4"/>
        <v/>
      </c>
      <c r="G189" s="17" t="str">
        <f>IF(D189="","",IFERROR(INDEX(Schedule!$G$4:$G$507,D189),0))</f>
        <v/>
      </c>
      <c r="H189" s="17" t="str">
        <f>IF(D189="","",IFERROR(INDEX(Schedule!$H$4:$H$507,D189),0))</f>
        <v/>
      </c>
    </row>
    <row r="190" spans="4:8" x14ac:dyDescent="0.3">
      <c r="D190" s="84"/>
      <c r="E190" s="82"/>
      <c r="F190" s="16" t="str">
        <f t="shared" si="4"/>
        <v/>
      </c>
      <c r="G190" s="17" t="str">
        <f>IF(D190="","",IFERROR(INDEX(Schedule!$G$4:$G$507,D190),0))</f>
        <v/>
      </c>
      <c r="H190" s="17" t="str">
        <f>IF(D190="","",IFERROR(INDEX(Schedule!$H$4:$H$507,D190),0))</f>
        <v/>
      </c>
    </row>
    <row r="191" spans="4:8" x14ac:dyDescent="0.3">
      <c r="D191" s="84"/>
      <c r="E191" s="82"/>
      <c r="F191" s="16" t="str">
        <f t="shared" si="4"/>
        <v/>
      </c>
      <c r="G191" s="17" t="str">
        <f>IF(D191="","",IFERROR(INDEX(Schedule!$G$4:$G$507,D191),0))</f>
        <v/>
      </c>
      <c r="H191" s="17" t="str">
        <f>IF(D191="","",IFERROR(INDEX(Schedule!$H$4:$H$507,D191),0))</f>
        <v/>
      </c>
    </row>
    <row r="192" spans="4:8" x14ac:dyDescent="0.3">
      <c r="D192" s="84"/>
      <c r="E192" s="82"/>
      <c r="F192" s="16" t="str">
        <f t="shared" si="4"/>
        <v/>
      </c>
      <c r="G192" s="17" t="str">
        <f>IF(D192="","",IFERROR(INDEX(Schedule!$G$4:$G$507,D192),0))</f>
        <v/>
      </c>
      <c r="H192" s="17" t="str">
        <f>IF(D192="","",IFERROR(INDEX(Schedule!$H$4:$H$507,D192),0))</f>
        <v/>
      </c>
    </row>
    <row r="193" spans="4:8" x14ac:dyDescent="0.3">
      <c r="D193" s="84"/>
      <c r="E193" s="82"/>
      <c r="F193" s="16" t="str">
        <f t="shared" si="4"/>
        <v/>
      </c>
      <c r="G193" s="17" t="str">
        <f>IF(D193="","",IFERROR(INDEX(Schedule!$G$4:$G$507,D193),0))</f>
        <v/>
      </c>
      <c r="H193" s="17" t="str">
        <f>IF(D193="","",IFERROR(INDEX(Schedule!$H$4:$H$507,D193),0))</f>
        <v/>
      </c>
    </row>
    <row r="194" spans="4:8" x14ac:dyDescent="0.3">
      <c r="D194" s="84"/>
      <c r="E194" s="82"/>
      <c r="F194" s="16" t="str">
        <f t="shared" si="4"/>
        <v/>
      </c>
      <c r="G194" s="17" t="str">
        <f>IF(D194="","",IFERROR(INDEX(Schedule!$G$4:$G$507,D194),0))</f>
        <v/>
      </c>
      <c r="H194" s="17" t="str">
        <f>IF(D194="","",IFERROR(INDEX(Schedule!$H$4:$H$507,D194),0))</f>
        <v/>
      </c>
    </row>
    <row r="195" spans="4:8" x14ac:dyDescent="0.3">
      <c r="D195" s="84"/>
      <c r="E195" s="82"/>
      <c r="F195" s="16" t="str">
        <f t="shared" si="4"/>
        <v/>
      </c>
      <c r="G195" s="17" t="str">
        <f>IF(D195="","",IFERROR(INDEX(Schedule!$G$4:$G$507,D195),0))</f>
        <v/>
      </c>
      <c r="H195" s="17" t="str">
        <f>IF(D195="","",IFERROR(INDEX(Schedule!$H$4:$H$507,D195),0))</f>
        <v/>
      </c>
    </row>
    <row r="196" spans="4:8" x14ac:dyDescent="0.3">
      <c r="D196" s="84"/>
      <c r="E196" s="82"/>
      <c r="F196" s="16" t="str">
        <f t="shared" si="4"/>
        <v/>
      </c>
      <c r="G196" s="17" t="str">
        <f>IF(D196="","",IFERROR(INDEX(Schedule!$G$4:$G$507,D196),0))</f>
        <v/>
      </c>
      <c r="H196" s="17" t="str">
        <f>IF(D196="","",IFERROR(INDEX(Schedule!$H$4:$H$507,D196),0))</f>
        <v/>
      </c>
    </row>
    <row r="197" spans="4:8" x14ac:dyDescent="0.3">
      <c r="D197" s="84"/>
      <c r="E197" s="82"/>
      <c r="F197" s="16" t="str">
        <f t="shared" si="4"/>
        <v/>
      </c>
      <c r="G197" s="17" t="str">
        <f>IF(D197="","",IFERROR(INDEX(Schedule!$G$4:$G$507,D197),0))</f>
        <v/>
      </c>
      <c r="H197" s="17" t="str">
        <f>IF(D197="","",IFERROR(INDEX(Schedule!$H$4:$H$507,D197),0))</f>
        <v/>
      </c>
    </row>
    <row r="198" spans="4:8" x14ac:dyDescent="0.3">
      <c r="D198" s="84"/>
      <c r="E198" s="82"/>
      <c r="F198" s="16" t="str">
        <f t="shared" si="4"/>
        <v/>
      </c>
      <c r="G198" s="17" t="str">
        <f>IF(D198="","",IFERROR(INDEX(Schedule!$G$4:$G$507,D198),0))</f>
        <v/>
      </c>
      <c r="H198" s="17" t="str">
        <f>IF(D198="","",IFERROR(INDEX(Schedule!$H$4:$H$507,D198),0))</f>
        <v/>
      </c>
    </row>
    <row r="199" spans="4:8" x14ac:dyDescent="0.3">
      <c r="D199" s="84"/>
      <c r="E199" s="82"/>
      <c r="F199" s="16" t="str">
        <f t="shared" si="4"/>
        <v/>
      </c>
      <c r="G199" s="17" t="str">
        <f>IF(D199="","",IFERROR(INDEX(Schedule!$G$4:$G$507,D199),0))</f>
        <v/>
      </c>
      <c r="H199" s="17" t="str">
        <f>IF(D199="","",IFERROR(INDEX(Schedule!$H$4:$H$507,D199),0))</f>
        <v/>
      </c>
    </row>
    <row r="200" spans="4:8" x14ac:dyDescent="0.3">
      <c r="D200" s="84"/>
      <c r="E200" s="82"/>
      <c r="F200" s="16" t="str">
        <f t="shared" si="4"/>
        <v/>
      </c>
      <c r="G200" s="17" t="str">
        <f>IF(D200="","",IFERROR(INDEX(Schedule!$G$4:$G$507,D200),0))</f>
        <v/>
      </c>
      <c r="H200" s="17" t="str">
        <f>IF(D200="","",IFERROR(INDEX(Schedule!$H$4:$H$507,D200),0))</f>
        <v/>
      </c>
    </row>
    <row r="201" spans="4:8" x14ac:dyDescent="0.3">
      <c r="D201" s="84"/>
      <c r="E201" s="82"/>
      <c r="F201" s="16" t="str">
        <f t="shared" si="4"/>
        <v/>
      </c>
      <c r="G201" s="17" t="str">
        <f>IF(D201="","",IFERROR(INDEX(Schedule!$G$4:$G$507,D201),0))</f>
        <v/>
      </c>
      <c r="H201" s="17" t="str">
        <f>IF(D201="","",IFERROR(INDEX(Schedule!$H$4:$H$507,D201),0))</f>
        <v/>
      </c>
    </row>
    <row r="202" spans="4:8" x14ac:dyDescent="0.3">
      <c r="D202" s="84"/>
      <c r="E202" s="82"/>
      <c r="F202" s="16" t="str">
        <f t="shared" si="4"/>
        <v/>
      </c>
      <c r="G202" s="17" t="str">
        <f>IF(D202="","",IFERROR(INDEX(Schedule!$G$4:$G$507,D202),0))</f>
        <v/>
      </c>
      <c r="H202" s="17" t="str">
        <f>IF(D202="","",IFERROR(INDEX(Schedule!$H$4:$H$507,D202),0))</f>
        <v/>
      </c>
    </row>
    <row r="203" spans="4:8" x14ac:dyDescent="0.3">
      <c r="D203" s="84"/>
      <c r="E203" s="82"/>
      <c r="F203" s="16" t="str">
        <f t="shared" si="4"/>
        <v/>
      </c>
      <c r="G203" s="17" t="str">
        <f>IF(D203="","",IFERROR(INDEX(Schedule!$G$4:$G$507,D203),0))</f>
        <v/>
      </c>
      <c r="H203" s="17" t="str">
        <f>IF(D203="","",IFERROR(INDEX(Schedule!$H$4:$H$507,D203),0))</f>
        <v/>
      </c>
    </row>
    <row r="204" spans="4:8" x14ac:dyDescent="0.3">
      <c r="D204" s="84"/>
      <c r="E204" s="82"/>
      <c r="F204" s="16" t="str">
        <f t="shared" si="4"/>
        <v/>
      </c>
      <c r="G204" s="17" t="str">
        <f>IF(D204="","",IFERROR(INDEX(Schedule!$G$4:$G$507,D204),0))</f>
        <v/>
      </c>
      <c r="H204" s="17" t="str">
        <f>IF(D204="","",IFERROR(INDEX(Schedule!$H$4:$H$507,D204),0))</f>
        <v/>
      </c>
    </row>
    <row r="205" spans="4:8" x14ac:dyDescent="0.3">
      <c r="D205" s="84"/>
      <c r="E205" s="82"/>
      <c r="F205" s="16" t="str">
        <f t="shared" si="4"/>
        <v/>
      </c>
      <c r="G205" s="17" t="str">
        <f>IF(D205="","",IFERROR(INDEX(Schedule!$G$4:$G$507,D205),0))</f>
        <v/>
      </c>
      <c r="H205" s="17" t="str">
        <f>IF(D205="","",IFERROR(INDEX(Schedule!$H$4:$H$507,D205),0))</f>
        <v/>
      </c>
    </row>
    <row r="206" spans="4:8" x14ac:dyDescent="0.3">
      <c r="D206" s="84"/>
      <c r="E206" s="82"/>
      <c r="F206" s="16" t="str">
        <f t="shared" si="4"/>
        <v/>
      </c>
      <c r="G206" s="17" t="str">
        <f>IF(D206="","",IFERROR(INDEX(Schedule!$G$4:$G$507,D206),0))</f>
        <v/>
      </c>
      <c r="H206" s="17" t="str">
        <f>IF(D206="","",IFERROR(INDEX(Schedule!$H$4:$H$507,D206),0))</f>
        <v/>
      </c>
    </row>
    <row r="207" spans="4:8" x14ac:dyDescent="0.3">
      <c r="D207" s="84"/>
      <c r="E207" s="82"/>
      <c r="F207" s="16" t="str">
        <f t="shared" si="4"/>
        <v/>
      </c>
      <c r="G207" s="17" t="str">
        <f>IF(D207="","",IFERROR(INDEX(Schedule!$G$4:$G$507,D207),0))</f>
        <v/>
      </c>
      <c r="H207" s="17" t="str">
        <f>IF(D207="","",IFERROR(INDEX(Schedule!$H$4:$H$507,D207),0))</f>
        <v/>
      </c>
    </row>
    <row r="208" spans="4:8" x14ac:dyDescent="0.3">
      <c r="D208" s="84"/>
      <c r="E208" s="82"/>
      <c r="F208" s="16" t="str">
        <f t="shared" si="4"/>
        <v/>
      </c>
      <c r="G208" s="17" t="str">
        <f>IF(D208="","",IFERROR(INDEX(Schedule!$G$4:$G$507,D208),0))</f>
        <v/>
      </c>
      <c r="H208" s="17" t="str">
        <f>IF(D208="","",IFERROR(INDEX(Schedule!$H$4:$H$507,D208),0))</f>
        <v/>
      </c>
    </row>
    <row r="209" spans="4:8" x14ac:dyDescent="0.3">
      <c r="D209" s="84"/>
      <c r="E209" s="82"/>
      <c r="F209" s="16" t="str">
        <f t="shared" si="4"/>
        <v/>
      </c>
      <c r="G209" s="17" t="str">
        <f>IF(D209="","",IFERROR(INDEX(Schedule!$G$4:$G$507,D209),0))</f>
        <v/>
      </c>
      <c r="H209" s="17" t="str">
        <f>IF(D209="","",IFERROR(INDEX(Schedule!$H$4:$H$507,D209),0))</f>
        <v/>
      </c>
    </row>
    <row r="210" spans="4:8" x14ac:dyDescent="0.3">
      <c r="D210" s="84"/>
      <c r="E210" s="82"/>
      <c r="F210" s="16" t="str">
        <f t="shared" ref="F210:F263" si="5">IF(D210="","",EDATE($B$7,D210-1))</f>
        <v/>
      </c>
      <c r="G210" s="17" t="str">
        <f>IF(D210="","",IFERROR(INDEX(Schedule!$G$4:$G$507,D210),0))</f>
        <v/>
      </c>
      <c r="H210" s="17" t="str">
        <f>IF(D210="","",IFERROR(INDEX(Schedule!$H$4:$H$507,D210),0))</f>
        <v/>
      </c>
    </row>
    <row r="211" spans="4:8" x14ac:dyDescent="0.3">
      <c r="D211" s="84"/>
      <c r="E211" s="82"/>
      <c r="F211" s="16" t="str">
        <f t="shared" si="5"/>
        <v/>
      </c>
      <c r="G211" s="17" t="str">
        <f>IF(D211="","",IFERROR(INDEX(Schedule!$G$4:$G$507,D211),0))</f>
        <v/>
      </c>
      <c r="H211" s="17" t="str">
        <f>IF(D211="","",IFERROR(INDEX(Schedule!$H$4:$H$507,D211),0))</f>
        <v/>
      </c>
    </row>
    <row r="212" spans="4:8" x14ac:dyDescent="0.3">
      <c r="D212" s="84"/>
      <c r="E212" s="82"/>
      <c r="F212" s="16" t="str">
        <f t="shared" si="5"/>
        <v/>
      </c>
      <c r="G212" s="17" t="str">
        <f>IF(D212="","",IFERROR(INDEX(Schedule!$G$4:$G$507,D212),0))</f>
        <v/>
      </c>
      <c r="H212" s="17" t="str">
        <f>IF(D212="","",IFERROR(INDEX(Schedule!$H$4:$H$507,D212),0))</f>
        <v/>
      </c>
    </row>
    <row r="213" spans="4:8" x14ac:dyDescent="0.3">
      <c r="D213" s="84"/>
      <c r="E213" s="82"/>
      <c r="F213" s="16" t="str">
        <f t="shared" si="5"/>
        <v/>
      </c>
      <c r="G213" s="17" t="str">
        <f>IF(D213="","",IFERROR(INDEX(Schedule!$G$4:$G$507,D213),0))</f>
        <v/>
      </c>
      <c r="H213" s="17" t="str">
        <f>IF(D213="","",IFERROR(INDEX(Schedule!$H$4:$H$507,D213),0))</f>
        <v/>
      </c>
    </row>
    <row r="214" spans="4:8" x14ac:dyDescent="0.3">
      <c r="D214" s="84"/>
      <c r="E214" s="82"/>
      <c r="F214" s="16" t="str">
        <f t="shared" si="5"/>
        <v/>
      </c>
      <c r="G214" s="17" t="str">
        <f>IF(D214="","",IFERROR(INDEX(Schedule!$G$4:$G$507,D214),0))</f>
        <v/>
      </c>
      <c r="H214" s="17" t="str">
        <f>IF(D214="","",IFERROR(INDEX(Schedule!$H$4:$H$507,D214),0))</f>
        <v/>
      </c>
    </row>
    <row r="215" spans="4:8" x14ac:dyDescent="0.3">
      <c r="D215" s="84"/>
      <c r="E215" s="82"/>
      <c r="F215" s="16" t="str">
        <f t="shared" si="5"/>
        <v/>
      </c>
      <c r="G215" s="17" t="str">
        <f>IF(D215="","",IFERROR(INDEX(Schedule!$G$4:$G$507,D215),0))</f>
        <v/>
      </c>
      <c r="H215" s="17" t="str">
        <f>IF(D215="","",IFERROR(INDEX(Schedule!$H$4:$H$507,D215),0))</f>
        <v/>
      </c>
    </row>
    <row r="216" spans="4:8" x14ac:dyDescent="0.3">
      <c r="D216" s="84"/>
      <c r="E216" s="82"/>
      <c r="F216" s="16" t="str">
        <f t="shared" si="5"/>
        <v/>
      </c>
      <c r="G216" s="17" t="str">
        <f>IF(D216="","",IFERROR(INDEX(Schedule!$G$4:$G$507,D216),0))</f>
        <v/>
      </c>
      <c r="H216" s="17" t="str">
        <f>IF(D216="","",IFERROR(INDEX(Schedule!$H$4:$H$507,D216),0))</f>
        <v/>
      </c>
    </row>
    <row r="217" spans="4:8" x14ac:dyDescent="0.3">
      <c r="D217" s="84"/>
      <c r="E217" s="82"/>
      <c r="F217" s="16" t="str">
        <f t="shared" si="5"/>
        <v/>
      </c>
      <c r="G217" s="17" t="str">
        <f>IF(D217="","",IFERROR(INDEX(Schedule!$G$4:$G$507,D217),0))</f>
        <v/>
      </c>
      <c r="H217" s="17" t="str">
        <f>IF(D217="","",IFERROR(INDEX(Schedule!$H$4:$H$507,D217),0))</f>
        <v/>
      </c>
    </row>
    <row r="218" spans="4:8" x14ac:dyDescent="0.3">
      <c r="D218" s="84"/>
      <c r="E218" s="82"/>
      <c r="F218" s="16" t="str">
        <f t="shared" si="5"/>
        <v/>
      </c>
      <c r="G218" s="17" t="str">
        <f>IF(D218="","",IFERROR(INDEX(Schedule!$G$4:$G$507,D218),0))</f>
        <v/>
      </c>
      <c r="H218" s="17" t="str">
        <f>IF(D218="","",IFERROR(INDEX(Schedule!$H$4:$H$507,D218),0))</f>
        <v/>
      </c>
    </row>
    <row r="219" spans="4:8" x14ac:dyDescent="0.3">
      <c r="D219" s="84"/>
      <c r="E219" s="82"/>
      <c r="F219" s="16" t="str">
        <f t="shared" si="5"/>
        <v/>
      </c>
      <c r="G219" s="17" t="str">
        <f>IF(D219="","",IFERROR(INDEX(Schedule!$G$4:$G$507,D219),0))</f>
        <v/>
      </c>
      <c r="H219" s="17" t="str">
        <f>IF(D219="","",IFERROR(INDEX(Schedule!$H$4:$H$507,D219),0))</f>
        <v/>
      </c>
    </row>
    <row r="220" spans="4:8" x14ac:dyDescent="0.3">
      <c r="D220" s="84"/>
      <c r="E220" s="82"/>
      <c r="F220" s="16" t="str">
        <f t="shared" si="5"/>
        <v/>
      </c>
      <c r="G220" s="17" t="str">
        <f>IF(D220="","",IFERROR(INDEX(Schedule!$G$4:$G$507,D220),0))</f>
        <v/>
      </c>
      <c r="H220" s="17" t="str">
        <f>IF(D220="","",IFERROR(INDEX(Schedule!$H$4:$H$507,D220),0))</f>
        <v/>
      </c>
    </row>
    <row r="221" spans="4:8" x14ac:dyDescent="0.3">
      <c r="D221" s="84"/>
      <c r="E221" s="82"/>
      <c r="F221" s="16" t="str">
        <f t="shared" si="5"/>
        <v/>
      </c>
      <c r="G221" s="17" t="str">
        <f>IF(D221="","",IFERROR(INDEX(Schedule!$G$4:$G$507,D221),0))</f>
        <v/>
      </c>
      <c r="H221" s="17" t="str">
        <f>IF(D221="","",IFERROR(INDEX(Schedule!$H$4:$H$507,D221),0))</f>
        <v/>
      </c>
    </row>
    <row r="222" spans="4:8" x14ac:dyDescent="0.3">
      <c r="D222" s="84"/>
      <c r="E222" s="82"/>
      <c r="F222" s="16" t="str">
        <f t="shared" si="5"/>
        <v/>
      </c>
      <c r="G222" s="17" t="str">
        <f>IF(D222="","",IFERROR(INDEX(Schedule!$G$4:$G$507,D222),0))</f>
        <v/>
      </c>
      <c r="H222" s="17" t="str">
        <f>IF(D222="","",IFERROR(INDEX(Schedule!$H$4:$H$507,D222),0))</f>
        <v/>
      </c>
    </row>
    <row r="223" spans="4:8" x14ac:dyDescent="0.3">
      <c r="D223" s="84"/>
      <c r="E223" s="82"/>
      <c r="F223" s="16" t="str">
        <f t="shared" si="5"/>
        <v/>
      </c>
      <c r="G223" s="17" t="str">
        <f>IF(D223="","",IFERROR(INDEX(Schedule!$G$4:$G$507,D223),0))</f>
        <v/>
      </c>
      <c r="H223" s="17" t="str">
        <f>IF(D223="","",IFERROR(INDEX(Schedule!$H$4:$H$507,D223),0))</f>
        <v/>
      </c>
    </row>
    <row r="224" spans="4:8" x14ac:dyDescent="0.3">
      <c r="D224" s="84"/>
      <c r="E224" s="82"/>
      <c r="F224" s="16" t="str">
        <f t="shared" si="5"/>
        <v/>
      </c>
      <c r="G224" s="17" t="str">
        <f>IF(D224="","",IFERROR(INDEX(Schedule!$G$4:$G$507,D224),0))</f>
        <v/>
      </c>
      <c r="H224" s="17" t="str">
        <f>IF(D224="","",IFERROR(INDEX(Schedule!$H$4:$H$507,D224),0))</f>
        <v/>
      </c>
    </row>
    <row r="225" spans="4:8" x14ac:dyDescent="0.3">
      <c r="D225" s="84"/>
      <c r="E225" s="82"/>
      <c r="F225" s="16" t="str">
        <f t="shared" si="5"/>
        <v/>
      </c>
      <c r="G225" s="17" t="str">
        <f>IF(D225="","",IFERROR(INDEX(Schedule!$G$4:$G$507,D225),0))</f>
        <v/>
      </c>
      <c r="H225" s="17" t="str">
        <f>IF(D225="","",IFERROR(INDEX(Schedule!$H$4:$H$507,D225),0))</f>
        <v/>
      </c>
    </row>
    <row r="226" spans="4:8" x14ac:dyDescent="0.3">
      <c r="D226" s="84"/>
      <c r="E226" s="82"/>
      <c r="F226" s="16" t="str">
        <f t="shared" si="5"/>
        <v/>
      </c>
      <c r="G226" s="17" t="str">
        <f>IF(D226="","",IFERROR(INDEX(Schedule!$G$4:$G$507,D226),0))</f>
        <v/>
      </c>
      <c r="H226" s="17" t="str">
        <f>IF(D226="","",IFERROR(INDEX(Schedule!$H$4:$H$507,D226),0))</f>
        <v/>
      </c>
    </row>
    <row r="227" spans="4:8" x14ac:dyDescent="0.3">
      <c r="D227" s="84"/>
      <c r="E227" s="82"/>
      <c r="F227" s="16" t="str">
        <f t="shared" si="5"/>
        <v/>
      </c>
      <c r="G227" s="17" t="str">
        <f>IF(D227="","",IFERROR(INDEX(Schedule!$G$4:$G$507,D227),0))</f>
        <v/>
      </c>
      <c r="H227" s="17" t="str">
        <f>IF(D227="","",IFERROR(INDEX(Schedule!$H$4:$H$507,D227),0))</f>
        <v/>
      </c>
    </row>
    <row r="228" spans="4:8" x14ac:dyDescent="0.3">
      <c r="D228" s="84"/>
      <c r="E228" s="82"/>
      <c r="F228" s="16" t="str">
        <f t="shared" si="5"/>
        <v/>
      </c>
      <c r="G228" s="17" t="str">
        <f>IF(D228="","",IFERROR(INDEX(Schedule!$G$4:$G$507,D228),0))</f>
        <v/>
      </c>
      <c r="H228" s="17" t="str">
        <f>IF(D228="","",IFERROR(INDEX(Schedule!$H$4:$H$507,D228),0))</f>
        <v/>
      </c>
    </row>
    <row r="229" spans="4:8" x14ac:dyDescent="0.3">
      <c r="D229" s="84"/>
      <c r="E229" s="82"/>
      <c r="F229" s="16" t="str">
        <f t="shared" si="5"/>
        <v/>
      </c>
      <c r="G229" s="17" t="str">
        <f>IF(D229="","",IFERROR(INDEX(Schedule!$G$4:$G$507,D229),0))</f>
        <v/>
      </c>
      <c r="H229" s="17" t="str">
        <f>IF(D229="","",IFERROR(INDEX(Schedule!$H$4:$H$507,D229),0))</f>
        <v/>
      </c>
    </row>
    <row r="230" spans="4:8" x14ac:dyDescent="0.3">
      <c r="D230" s="84"/>
      <c r="E230" s="82"/>
      <c r="F230" s="16" t="str">
        <f t="shared" si="5"/>
        <v/>
      </c>
      <c r="G230" s="17" t="str">
        <f>IF(D230="","",IFERROR(INDEX(Schedule!$G$4:$G$507,D230),0))</f>
        <v/>
      </c>
      <c r="H230" s="17" t="str">
        <f>IF(D230="","",IFERROR(INDEX(Schedule!$H$4:$H$507,D230),0))</f>
        <v/>
      </c>
    </row>
    <row r="231" spans="4:8" x14ac:dyDescent="0.3">
      <c r="D231" s="84"/>
      <c r="E231" s="82"/>
      <c r="F231" s="16" t="str">
        <f t="shared" si="5"/>
        <v/>
      </c>
      <c r="G231" s="17" t="str">
        <f>IF(D231="","",IFERROR(INDEX(Schedule!$G$4:$G$507,D231),0))</f>
        <v/>
      </c>
      <c r="H231" s="17" t="str">
        <f>IF(D231="","",IFERROR(INDEX(Schedule!$H$4:$H$507,D231),0))</f>
        <v/>
      </c>
    </row>
    <row r="232" spans="4:8" x14ac:dyDescent="0.3">
      <c r="D232" s="84"/>
      <c r="E232" s="82"/>
      <c r="F232" s="16" t="str">
        <f t="shared" si="5"/>
        <v/>
      </c>
      <c r="G232" s="17" t="str">
        <f>IF(D232="","",IFERROR(INDEX(Schedule!$G$4:$G$507,D232),0))</f>
        <v/>
      </c>
      <c r="H232" s="17" t="str">
        <f>IF(D232="","",IFERROR(INDEX(Schedule!$H$4:$H$507,D232),0))</f>
        <v/>
      </c>
    </row>
    <row r="233" spans="4:8" x14ac:dyDescent="0.3">
      <c r="D233" s="84"/>
      <c r="E233" s="82"/>
      <c r="F233" s="16" t="str">
        <f t="shared" si="5"/>
        <v/>
      </c>
      <c r="G233" s="17" t="str">
        <f>IF(D233="","",IFERROR(INDEX(Schedule!$G$4:$G$507,D233),0))</f>
        <v/>
      </c>
      <c r="H233" s="17" t="str">
        <f>IF(D233="","",IFERROR(INDEX(Schedule!$H$4:$H$507,D233),0))</f>
        <v/>
      </c>
    </row>
    <row r="234" spans="4:8" x14ac:dyDescent="0.3">
      <c r="D234" s="84"/>
      <c r="E234" s="82"/>
      <c r="F234" s="16" t="str">
        <f t="shared" si="5"/>
        <v/>
      </c>
      <c r="G234" s="17" t="str">
        <f>IF(D234="","",IFERROR(INDEX(Schedule!$G$4:$G$507,D234),0))</f>
        <v/>
      </c>
      <c r="H234" s="17" t="str">
        <f>IF(D234="","",IFERROR(INDEX(Schedule!$H$4:$H$507,D234),0))</f>
        <v/>
      </c>
    </row>
    <row r="235" spans="4:8" x14ac:dyDescent="0.3">
      <c r="D235" s="84"/>
      <c r="E235" s="82"/>
      <c r="F235" s="16" t="str">
        <f t="shared" si="5"/>
        <v/>
      </c>
      <c r="G235" s="17" t="str">
        <f>IF(D235="","",IFERROR(INDEX(Schedule!$G$4:$G$507,D235),0))</f>
        <v/>
      </c>
      <c r="H235" s="17" t="str">
        <f>IF(D235="","",IFERROR(INDEX(Schedule!$H$4:$H$507,D235),0))</f>
        <v/>
      </c>
    </row>
    <row r="236" spans="4:8" x14ac:dyDescent="0.3">
      <c r="D236" s="84"/>
      <c r="E236" s="82"/>
      <c r="F236" s="16" t="str">
        <f t="shared" si="5"/>
        <v/>
      </c>
      <c r="G236" s="17" t="str">
        <f>IF(D236="","",IFERROR(INDEX(Schedule!$G$4:$G$507,D236),0))</f>
        <v/>
      </c>
      <c r="H236" s="17" t="str">
        <f>IF(D236="","",IFERROR(INDEX(Schedule!$H$4:$H$507,D236),0))</f>
        <v/>
      </c>
    </row>
    <row r="237" spans="4:8" x14ac:dyDescent="0.3">
      <c r="D237" s="84"/>
      <c r="E237" s="82"/>
      <c r="F237" s="16" t="str">
        <f t="shared" si="5"/>
        <v/>
      </c>
      <c r="G237" s="17" t="str">
        <f>IF(D237="","",IFERROR(INDEX(Schedule!$G$4:$G$507,D237),0))</f>
        <v/>
      </c>
      <c r="H237" s="17" t="str">
        <f>IF(D237="","",IFERROR(INDEX(Schedule!$H$4:$H$507,D237),0))</f>
        <v/>
      </c>
    </row>
    <row r="238" spans="4:8" x14ac:dyDescent="0.3">
      <c r="D238" s="84"/>
      <c r="E238" s="82"/>
      <c r="F238" s="16" t="str">
        <f t="shared" si="5"/>
        <v/>
      </c>
      <c r="G238" s="17" t="str">
        <f>IF(D238="","",IFERROR(INDEX(Schedule!$G$4:$G$507,D238),0))</f>
        <v/>
      </c>
      <c r="H238" s="17" t="str">
        <f>IF(D238="","",IFERROR(INDEX(Schedule!$H$4:$H$507,D238),0))</f>
        <v/>
      </c>
    </row>
    <row r="239" spans="4:8" x14ac:dyDescent="0.3">
      <c r="D239" s="84"/>
      <c r="E239" s="82"/>
      <c r="F239" s="16" t="str">
        <f t="shared" si="5"/>
        <v/>
      </c>
      <c r="G239" s="17" t="str">
        <f>IF(D239="","",IFERROR(INDEX(Schedule!$G$4:$G$507,D239),0))</f>
        <v/>
      </c>
      <c r="H239" s="17" t="str">
        <f>IF(D239="","",IFERROR(INDEX(Schedule!$H$4:$H$507,D239),0))</f>
        <v/>
      </c>
    </row>
    <row r="240" spans="4:8" x14ac:dyDescent="0.3">
      <c r="D240" s="84"/>
      <c r="E240" s="82"/>
      <c r="F240" s="16" t="str">
        <f t="shared" si="5"/>
        <v/>
      </c>
      <c r="G240" s="17" t="str">
        <f>IF(D240="","",IFERROR(INDEX(Schedule!$G$4:$G$507,D240),0))</f>
        <v/>
      </c>
      <c r="H240" s="17" t="str">
        <f>IF(D240="","",IFERROR(INDEX(Schedule!$H$4:$H$507,D240),0))</f>
        <v/>
      </c>
    </row>
    <row r="241" spans="4:8" x14ac:dyDescent="0.3">
      <c r="D241" s="84"/>
      <c r="E241" s="82"/>
      <c r="F241" s="16" t="str">
        <f t="shared" si="5"/>
        <v/>
      </c>
      <c r="G241" s="17" t="str">
        <f>IF(D241="","",IFERROR(INDEX(Schedule!$G$4:$G$507,D241),0))</f>
        <v/>
      </c>
      <c r="H241" s="17" t="str">
        <f>IF(D241="","",IFERROR(INDEX(Schedule!$H$4:$H$507,D241),0))</f>
        <v/>
      </c>
    </row>
    <row r="242" spans="4:8" x14ac:dyDescent="0.3">
      <c r="D242" s="84"/>
      <c r="E242" s="82"/>
      <c r="F242" s="16" t="str">
        <f t="shared" si="5"/>
        <v/>
      </c>
      <c r="G242" s="17" t="str">
        <f>IF(D242="","",IFERROR(INDEX(Schedule!$G$4:$G$507,D242),0))</f>
        <v/>
      </c>
      <c r="H242" s="17" t="str">
        <f>IF(D242="","",IFERROR(INDEX(Schedule!$H$4:$H$507,D242),0))</f>
        <v/>
      </c>
    </row>
    <row r="243" spans="4:8" x14ac:dyDescent="0.3">
      <c r="D243" s="84"/>
      <c r="E243" s="82"/>
      <c r="F243" s="16" t="str">
        <f t="shared" si="5"/>
        <v/>
      </c>
      <c r="G243" s="17" t="str">
        <f>IF(D243="","",IFERROR(INDEX(Schedule!$G$4:$G$507,D243),0))</f>
        <v/>
      </c>
      <c r="H243" s="17" t="str">
        <f>IF(D243="","",IFERROR(INDEX(Schedule!$H$4:$H$507,D243),0))</f>
        <v/>
      </c>
    </row>
    <row r="244" spans="4:8" x14ac:dyDescent="0.3">
      <c r="D244" s="84"/>
      <c r="E244" s="82"/>
      <c r="F244" s="16" t="str">
        <f t="shared" si="5"/>
        <v/>
      </c>
      <c r="G244" s="17" t="str">
        <f>IF(D244="","",IFERROR(INDEX(Schedule!$G$4:$G$507,D244),0))</f>
        <v/>
      </c>
      <c r="H244" s="17" t="str">
        <f>IF(D244="","",IFERROR(INDEX(Schedule!$H$4:$H$507,D244),0))</f>
        <v/>
      </c>
    </row>
    <row r="245" spans="4:8" x14ac:dyDescent="0.3">
      <c r="D245" s="84"/>
      <c r="E245" s="82"/>
      <c r="F245" s="16" t="str">
        <f t="shared" si="5"/>
        <v/>
      </c>
      <c r="G245" s="17" t="str">
        <f>IF(D245="","",IFERROR(INDEX(Schedule!$G$4:$G$507,D245),0))</f>
        <v/>
      </c>
      <c r="H245" s="17" t="str">
        <f>IF(D245="","",IFERROR(INDEX(Schedule!$H$4:$H$507,D245),0))</f>
        <v/>
      </c>
    </row>
    <row r="246" spans="4:8" x14ac:dyDescent="0.3">
      <c r="D246" s="84"/>
      <c r="E246" s="82"/>
      <c r="F246" s="16" t="str">
        <f t="shared" si="5"/>
        <v/>
      </c>
      <c r="G246" s="17" t="str">
        <f>IF(D246="","",IFERROR(INDEX(Schedule!$G$4:$G$507,D246),0))</f>
        <v/>
      </c>
      <c r="H246" s="17" t="str">
        <f>IF(D246="","",IFERROR(INDEX(Schedule!$H$4:$H$507,D246),0))</f>
        <v/>
      </c>
    </row>
    <row r="247" spans="4:8" x14ac:dyDescent="0.3">
      <c r="D247" s="84"/>
      <c r="E247" s="82"/>
      <c r="F247" s="16" t="str">
        <f t="shared" si="5"/>
        <v/>
      </c>
      <c r="G247" s="17" t="str">
        <f>IF(D247="","",IFERROR(INDEX(Schedule!$G$4:$G$507,D247),0))</f>
        <v/>
      </c>
      <c r="H247" s="17" t="str">
        <f>IF(D247="","",IFERROR(INDEX(Schedule!$H$4:$H$507,D247),0))</f>
        <v/>
      </c>
    </row>
    <row r="248" spans="4:8" x14ac:dyDescent="0.3">
      <c r="D248" s="84"/>
      <c r="E248" s="82"/>
      <c r="F248" s="16" t="str">
        <f t="shared" si="5"/>
        <v/>
      </c>
      <c r="G248" s="17" t="str">
        <f>IF(D248="","",IFERROR(INDEX(Schedule!$G$4:$G$507,D248),0))</f>
        <v/>
      </c>
      <c r="H248" s="17" t="str">
        <f>IF(D248="","",IFERROR(INDEX(Schedule!$H$4:$H$507,D248),0))</f>
        <v/>
      </c>
    </row>
    <row r="249" spans="4:8" x14ac:dyDescent="0.3">
      <c r="D249" s="84"/>
      <c r="E249" s="82"/>
      <c r="F249" s="16" t="str">
        <f t="shared" si="5"/>
        <v/>
      </c>
      <c r="G249" s="17" t="str">
        <f>IF(D249="","",IFERROR(INDEX(Schedule!$G$4:$G$507,D249),0))</f>
        <v/>
      </c>
      <c r="H249" s="17" t="str">
        <f>IF(D249="","",IFERROR(INDEX(Schedule!$H$4:$H$507,D249),0))</f>
        <v/>
      </c>
    </row>
    <row r="250" spans="4:8" x14ac:dyDescent="0.3">
      <c r="D250" s="84"/>
      <c r="E250" s="82"/>
      <c r="F250" s="16" t="str">
        <f t="shared" si="5"/>
        <v/>
      </c>
      <c r="G250" s="17" t="str">
        <f>IF(D250="","",IFERROR(INDEX(Schedule!$G$4:$G$507,D250),0))</f>
        <v/>
      </c>
      <c r="H250" s="17" t="str">
        <f>IF(D250="","",IFERROR(INDEX(Schedule!$H$4:$H$507,D250),0))</f>
        <v/>
      </c>
    </row>
    <row r="251" spans="4:8" x14ac:dyDescent="0.3">
      <c r="D251" s="84"/>
      <c r="E251" s="82"/>
      <c r="F251" s="16" t="str">
        <f t="shared" si="5"/>
        <v/>
      </c>
      <c r="G251" s="17" t="str">
        <f>IF(D251="","",IFERROR(INDEX(Schedule!$G$4:$G$507,D251),0))</f>
        <v/>
      </c>
      <c r="H251" s="17" t="str">
        <f>IF(D251="","",IFERROR(INDEX(Schedule!$H$4:$H$507,D251),0))</f>
        <v/>
      </c>
    </row>
    <row r="252" spans="4:8" x14ac:dyDescent="0.3">
      <c r="D252" s="84"/>
      <c r="E252" s="82"/>
      <c r="F252" s="16" t="str">
        <f t="shared" si="5"/>
        <v/>
      </c>
      <c r="G252" s="17" t="str">
        <f>IF(D252="","",IFERROR(INDEX(Schedule!$G$4:$G$507,D252),0))</f>
        <v/>
      </c>
      <c r="H252" s="17" t="str">
        <f>IF(D252="","",IFERROR(INDEX(Schedule!$H$4:$H$507,D252),0))</f>
        <v/>
      </c>
    </row>
    <row r="253" spans="4:8" x14ac:dyDescent="0.3">
      <c r="D253" s="84"/>
      <c r="E253" s="82"/>
      <c r="F253" s="16" t="str">
        <f t="shared" si="5"/>
        <v/>
      </c>
      <c r="G253" s="17" t="str">
        <f>IF(D253="","",IFERROR(INDEX(Schedule!$G$4:$G$507,D253),0))</f>
        <v/>
      </c>
      <c r="H253" s="17" t="str">
        <f>IF(D253="","",IFERROR(INDEX(Schedule!$H$4:$H$507,D253),0))</f>
        <v/>
      </c>
    </row>
    <row r="254" spans="4:8" x14ac:dyDescent="0.3">
      <c r="D254" s="84"/>
      <c r="E254" s="82"/>
      <c r="F254" s="16" t="str">
        <f t="shared" si="5"/>
        <v/>
      </c>
      <c r="G254" s="17" t="str">
        <f>IF(D254="","",IFERROR(INDEX(Schedule!$G$4:$G$507,D254),0))</f>
        <v/>
      </c>
      <c r="H254" s="17" t="str">
        <f>IF(D254="","",IFERROR(INDEX(Schedule!$H$4:$H$507,D254),0))</f>
        <v/>
      </c>
    </row>
    <row r="255" spans="4:8" x14ac:dyDescent="0.3">
      <c r="D255" s="84"/>
      <c r="E255" s="82"/>
      <c r="F255" s="16" t="str">
        <f t="shared" si="5"/>
        <v/>
      </c>
      <c r="G255" s="17" t="str">
        <f>IF(D255="","",IFERROR(INDEX(Schedule!$G$4:$G$507,D255),0))</f>
        <v/>
      </c>
      <c r="H255" s="17" t="str">
        <f>IF(D255="","",IFERROR(INDEX(Schedule!$H$4:$H$507,D255),0))</f>
        <v/>
      </c>
    </row>
    <row r="256" spans="4:8" x14ac:dyDescent="0.3">
      <c r="D256" s="84"/>
      <c r="E256" s="82"/>
      <c r="F256" s="16" t="str">
        <f t="shared" si="5"/>
        <v/>
      </c>
      <c r="G256" s="17" t="str">
        <f>IF(D256="","",IFERROR(INDEX(Schedule!$G$4:$G$507,D256),0))</f>
        <v/>
      </c>
      <c r="H256" s="17" t="str">
        <f>IF(D256="","",IFERROR(INDEX(Schedule!$H$4:$H$507,D256),0))</f>
        <v/>
      </c>
    </row>
    <row r="257" spans="4:8" x14ac:dyDescent="0.3">
      <c r="D257" s="84"/>
      <c r="E257" s="82"/>
      <c r="F257" s="16" t="str">
        <f t="shared" si="5"/>
        <v/>
      </c>
      <c r="G257" s="17" t="str">
        <f>IF(D257="","",IFERROR(INDEX(Schedule!$G$4:$G$507,D257),0))</f>
        <v/>
      </c>
      <c r="H257" s="17" t="str">
        <f>IF(D257="","",IFERROR(INDEX(Schedule!$H$4:$H$507,D257),0))</f>
        <v/>
      </c>
    </row>
    <row r="258" spans="4:8" x14ac:dyDescent="0.3">
      <c r="D258" s="84"/>
      <c r="E258" s="82"/>
      <c r="F258" s="16" t="str">
        <f t="shared" si="5"/>
        <v/>
      </c>
      <c r="G258" s="17" t="str">
        <f>IF(D258="","",IFERROR(INDEX(Schedule!$G$4:$G$507,D258),0))</f>
        <v/>
      </c>
      <c r="H258" s="17" t="str">
        <f>IF(D258="","",IFERROR(INDEX(Schedule!$H$4:$H$507,D258),0))</f>
        <v/>
      </c>
    </row>
    <row r="259" spans="4:8" x14ac:dyDescent="0.3">
      <c r="D259" s="84"/>
      <c r="E259" s="82"/>
      <c r="F259" s="16" t="str">
        <f t="shared" si="5"/>
        <v/>
      </c>
      <c r="G259" s="17" t="str">
        <f>IF(D259="","",IFERROR(INDEX(Schedule!$G$4:$G$507,D259),0))</f>
        <v/>
      </c>
      <c r="H259" s="17" t="str">
        <f>IF(D259="","",IFERROR(INDEX(Schedule!$H$4:$H$507,D259),0))</f>
        <v/>
      </c>
    </row>
    <row r="260" spans="4:8" x14ac:dyDescent="0.3">
      <c r="D260" s="84"/>
      <c r="E260" s="82"/>
      <c r="F260" s="16" t="str">
        <f t="shared" si="5"/>
        <v/>
      </c>
      <c r="G260" s="17" t="str">
        <f>IF(D260="","",IFERROR(INDEX(Schedule!$G$4:$G$507,D260),0))</f>
        <v/>
      </c>
      <c r="H260" s="17" t="str">
        <f>IF(D260="","",IFERROR(INDEX(Schedule!$H$4:$H$507,D260),0))</f>
        <v/>
      </c>
    </row>
    <row r="261" spans="4:8" x14ac:dyDescent="0.3">
      <c r="D261" s="84"/>
      <c r="E261" s="82"/>
      <c r="F261" s="16" t="str">
        <f t="shared" si="5"/>
        <v/>
      </c>
      <c r="G261" s="17" t="str">
        <f>IF(D261="","",IFERROR(INDEX(Schedule!$G$4:$G$507,D261),0))</f>
        <v/>
      </c>
      <c r="H261" s="17" t="str">
        <f>IF(D261="","",IFERROR(INDEX(Schedule!$H$4:$H$507,D261),0))</f>
        <v/>
      </c>
    </row>
    <row r="262" spans="4:8" x14ac:dyDescent="0.3">
      <c r="D262" s="84"/>
      <c r="E262" s="82"/>
      <c r="F262" s="16" t="str">
        <f t="shared" si="5"/>
        <v/>
      </c>
      <c r="G262" s="17" t="str">
        <f>IF(D262="","",IFERROR(INDEX(Schedule!$G$4:$G$507,D262),0))</f>
        <v/>
      </c>
      <c r="H262" s="17" t="str">
        <f>IF(D262="","",IFERROR(INDEX(Schedule!$H$4:$H$507,D262),0))</f>
        <v/>
      </c>
    </row>
    <row r="263" spans="4:8" x14ac:dyDescent="0.3">
      <c r="D263" s="84"/>
      <c r="E263" s="82"/>
      <c r="F263" s="16" t="str">
        <f t="shared" si="5"/>
        <v/>
      </c>
      <c r="G263" s="17" t="str">
        <f>IF(D263="","",IFERROR(INDEX(Schedule!$G$4:$G$507,D263),0))</f>
        <v/>
      </c>
      <c r="H263" s="17" t="str">
        <f>IF(D263="","",IFERROR(INDEX(Schedule!$H$4:$H$507,D263),0))</f>
        <v/>
      </c>
    </row>
  </sheetData>
  <sheetProtection algorithmName="SHA-512" hashValue="SROtInCkA+YvHnp99pzDAYt7p/Q6IkZR569XBkWKorle6QHoVKMgO3WCagtKuorkAdbOT3CSfCwUE/o3VbjSyQ==" saltValue="FZrXMB6Cq7qR4Ffm7GCJPA==" spinCount="100000" sheet="1" objects="1" scenarios="1"/>
  <mergeCells count="2">
    <mergeCell ref="D2:H2"/>
    <mergeCell ref="A1:H1"/>
  </mergeCells>
  <dataValidations count="3">
    <dataValidation type="whole" allowBlank="1" error="Enter a month number between 1 and 360" sqref="D5:D17" xr:uid="{00000000-0002-0000-0100-000000000000}">
      <formula1>1</formula1>
      <formula2>360</formula2>
    </dataValidation>
    <dataValidation type="decimal" operator="greaterThanOrEqual" allowBlank="1" error="Enter a non-negative amount" sqref="E5:E17" xr:uid="{00000000-0002-0000-0100-000001000000}">
      <formula1>0</formula1>
      <formula2>0</formula2>
    </dataValidation>
    <dataValidation type="whole" error="Tenure must be 1 to 30 years (the schedule holds 360 months)" sqref="B6" xr:uid="{00000000-0002-0000-0100-000002000000}">
      <formula1>1</formula1>
      <formula2>30</formula2>
    </dataValidation>
  </dataValidations>
  <pageMargins left="0.75" right="0.75" top="1" bottom="1" header="0.511811023622047" footer="0.511811023622047"/>
  <pageSetup paperSize="9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512"/>
  <sheetViews>
    <sheetView showGridLines="0" zoomScaleNormal="100" workbookViewId="0">
      <pane ySplit="3" topLeftCell="A485" activePane="bottomLeft" state="frozen"/>
      <selection pane="bottomLeft" activeCell="A3" sqref="A3"/>
    </sheetView>
  </sheetViews>
  <sheetFormatPr defaultColWidth="8.6640625" defaultRowHeight="14.4" x14ac:dyDescent="0.3"/>
  <cols>
    <col min="1" max="1" width="7" customWidth="1"/>
    <col min="2" max="2" width="11" customWidth="1"/>
    <col min="3" max="3" width="16" customWidth="1"/>
    <col min="4" max="7" width="14" customWidth="1"/>
    <col min="8" max="8" width="16" customWidth="1"/>
    <col min="9" max="9" width="18" customWidth="1"/>
    <col min="10" max="10" width="16" customWidth="1"/>
    <col min="11" max="11" width="18" customWidth="1"/>
  </cols>
  <sheetData>
    <row r="1" spans="1:11" ht="17.399999999999999" x14ac:dyDescent="0.3">
      <c r="A1" s="11" t="s">
        <v>39</v>
      </c>
      <c r="F1" s="23" t="s">
        <v>40</v>
      </c>
    </row>
    <row r="2" spans="1:11" x14ac:dyDescent="0.3">
      <c r="C2" s="24" t="s">
        <v>41</v>
      </c>
      <c r="D2" s="25">
        <f>SUM(D4:D363)</f>
        <v>13195693.229197586</v>
      </c>
      <c r="E2" s="25">
        <f>SUM(E4:E363)</f>
        <v>11152058.899072291</v>
      </c>
      <c r="F2" s="25">
        <f>SUM(F4:F363)</f>
        <v>2043634.3301252411</v>
      </c>
      <c r="G2" s="25">
        <f>SUM(G4:G363)</f>
        <v>0</v>
      </c>
    </row>
    <row r="3" spans="1:11" ht="42" customHeight="1" x14ac:dyDescent="0.3">
      <c r="A3" s="26" t="s">
        <v>42</v>
      </c>
      <c r="B3" s="26" t="s">
        <v>17</v>
      </c>
      <c r="C3" s="26" t="s">
        <v>43</v>
      </c>
      <c r="D3" s="26" t="s">
        <v>44</v>
      </c>
      <c r="E3" s="26" t="s">
        <v>45</v>
      </c>
      <c r="F3" s="26" t="s">
        <v>46</v>
      </c>
      <c r="G3" s="26" t="s">
        <v>47</v>
      </c>
      <c r="H3" s="26" t="s">
        <v>48</v>
      </c>
      <c r="I3" s="26" t="s">
        <v>49</v>
      </c>
      <c r="J3" s="26" t="s">
        <v>50</v>
      </c>
      <c r="K3" s="26" t="s">
        <v>51</v>
      </c>
    </row>
    <row r="4" spans="1:11" x14ac:dyDescent="0.3">
      <c r="A4" s="27">
        <v>1</v>
      </c>
      <c r="B4" s="28">
        <f>EDATE(Inputs!$B$7,A4-1)</f>
        <v>45662</v>
      </c>
      <c r="C4" s="29">
        <f>Inputs!$B$4</f>
        <v>5000000</v>
      </c>
      <c r="D4" s="29">
        <f>IF(C4&gt;0.005,MIN(Inputs!$B$14,C4+E4),0)</f>
        <v>36654.703414437572</v>
      </c>
      <c r="E4" s="29">
        <f>IF(C4&gt;0.005,C4*Inputs!$B$12,0)</f>
        <v>35416.666666666672</v>
      </c>
      <c r="F4" s="29">
        <f t="shared" ref="F4:F67" si="0">D4-E4</f>
        <v>1238.0367477709005</v>
      </c>
      <c r="G4" s="29">
        <f>IF(C4-F4&gt;0.005,MIN(SUMIF(Inputs!$D$5:$D$263,A4,Inputs!$E$5:$E$263),C4-F4),0)</f>
        <v>0</v>
      </c>
      <c r="H4" s="29">
        <f t="shared" ref="H4:H67" si="1">IF(C4-F4-G4&lt;0.005,0,C4-F4-G4)</f>
        <v>4998761.9632522287</v>
      </c>
      <c r="I4" s="29">
        <f>F4+G4</f>
        <v>1238.0367477709005</v>
      </c>
      <c r="J4" s="29">
        <f>E4</f>
        <v>35416.666666666672</v>
      </c>
      <c r="K4" s="29">
        <f>IF(Inputs!$B$4*(1+Inputs!$B$12)-Inputs!$B$14&lt;0.005,0,Inputs!$B$4*(1+Inputs!$B$12)-Inputs!$B$14)</f>
        <v>4998761.9632522296</v>
      </c>
    </row>
    <row r="5" spans="1:11" x14ac:dyDescent="0.3">
      <c r="A5" s="27">
        <v>2</v>
      </c>
      <c r="B5" s="28">
        <f>EDATE(Inputs!$B$7,A5-1)</f>
        <v>45693</v>
      </c>
      <c r="C5" s="29">
        <f t="shared" ref="C5:C68" si="2">H4</f>
        <v>4998761.9632522287</v>
      </c>
      <c r="D5" s="29">
        <f>IF(C5&gt;0.005,MIN(Inputs!$B$14,C5+E5),0)</f>
        <v>36654.703414437572</v>
      </c>
      <c r="E5" s="29">
        <f>IF(C5&gt;0.005,C5*Inputs!$B$12,0)</f>
        <v>35407.897239703292</v>
      </c>
      <c r="F5" s="29">
        <f t="shared" si="0"/>
        <v>1246.8061747342799</v>
      </c>
      <c r="G5" s="29">
        <f>IF(C5-F5&gt;0.005,MIN(SUMIF(Inputs!$D$5:$D$263,A5,Inputs!$E$5:$E$263),C5-F5),0)</f>
        <v>0</v>
      </c>
      <c r="H5" s="29">
        <f t="shared" si="1"/>
        <v>4997515.1570774941</v>
      </c>
      <c r="I5" s="29">
        <f t="shared" ref="I5:I68" si="3">I4+F5+G5</f>
        <v>2484.8429225051805</v>
      </c>
      <c r="J5" s="29">
        <f t="shared" ref="J5:J68" si="4">J4+E5</f>
        <v>70824.563906369964</v>
      </c>
      <c r="K5" s="29">
        <f>IF(K4*(1+Inputs!$B$12)-Inputs!$B$14&lt;0.005,0,K4*(1+Inputs!$B$12)-Inputs!$B$14)</f>
        <v>4997515.1570774959</v>
      </c>
    </row>
    <row r="6" spans="1:11" x14ac:dyDescent="0.3">
      <c r="A6" s="27">
        <v>3</v>
      </c>
      <c r="B6" s="28">
        <f>EDATE(Inputs!$B$7,A6-1)</f>
        <v>45721</v>
      </c>
      <c r="C6" s="29">
        <f t="shared" si="2"/>
        <v>4997515.1570774941</v>
      </c>
      <c r="D6" s="29">
        <f>IF(C6&gt;0.005,MIN(Inputs!$B$14,C6+E6),0)</f>
        <v>36654.703414437572</v>
      </c>
      <c r="E6" s="29">
        <f>IF(C6&gt;0.005,C6*Inputs!$B$12,0)</f>
        <v>35399.065695965583</v>
      </c>
      <c r="F6" s="29">
        <f t="shared" si="0"/>
        <v>1255.6377184719895</v>
      </c>
      <c r="G6" s="29">
        <f>IF(C6-F6&gt;0.005,MIN(SUMIF(Inputs!$D$5:$D$263,A6,Inputs!$E$5:$E$263),C6-F6),0)</f>
        <v>0</v>
      </c>
      <c r="H6" s="29">
        <f t="shared" si="1"/>
        <v>4996259.5193590224</v>
      </c>
      <c r="I6" s="29">
        <f t="shared" si="3"/>
        <v>3740.48064097717</v>
      </c>
      <c r="J6" s="29">
        <f t="shared" si="4"/>
        <v>106223.62960233554</v>
      </c>
      <c r="K6" s="29">
        <f>IF(K5*(1+Inputs!$B$12)-Inputs!$B$14&lt;0.005,0,K5*(1+Inputs!$B$12)-Inputs!$B$14)</f>
        <v>4996259.5193590242</v>
      </c>
    </row>
    <row r="7" spans="1:11" x14ac:dyDescent="0.3">
      <c r="A7" s="27">
        <v>4</v>
      </c>
      <c r="B7" s="28">
        <f>EDATE(Inputs!$B$7,A7-1)</f>
        <v>45752</v>
      </c>
      <c r="C7" s="29">
        <f t="shared" si="2"/>
        <v>4996259.5193590224</v>
      </c>
      <c r="D7" s="29">
        <f>IF(C7&gt;0.005,MIN(Inputs!$B$14,C7+E7),0)</f>
        <v>36654.703414437572</v>
      </c>
      <c r="E7" s="29">
        <f>IF(C7&gt;0.005,C7*Inputs!$B$12,0)</f>
        <v>35390.171595459746</v>
      </c>
      <c r="F7" s="29">
        <f t="shared" si="0"/>
        <v>1264.5318189778263</v>
      </c>
      <c r="G7" s="29">
        <f>IF(C7-F7&gt;0.005,MIN(SUMIF(Inputs!$D$5:$D$263,A7,Inputs!$E$5:$E$263),C7-F7),0)</f>
        <v>0</v>
      </c>
      <c r="H7" s="29">
        <f t="shared" si="1"/>
        <v>4994994.9875400448</v>
      </c>
      <c r="I7" s="29">
        <f t="shared" si="3"/>
        <v>5005.0124599549963</v>
      </c>
      <c r="J7" s="29">
        <f t="shared" si="4"/>
        <v>141613.80119779528</v>
      </c>
      <c r="K7" s="29">
        <f>IF(K6*(1+Inputs!$B$12)-Inputs!$B$14&lt;0.005,0,K6*(1+Inputs!$B$12)-Inputs!$B$14)</f>
        <v>4994994.9875400467</v>
      </c>
    </row>
    <row r="8" spans="1:11" x14ac:dyDescent="0.3">
      <c r="A8" s="27">
        <v>5</v>
      </c>
      <c r="B8" s="28">
        <f>EDATE(Inputs!$B$7,A8-1)</f>
        <v>45782</v>
      </c>
      <c r="C8" s="29">
        <f t="shared" si="2"/>
        <v>4994994.9875400448</v>
      </c>
      <c r="D8" s="29">
        <f>IF(C8&gt;0.005,MIN(Inputs!$B$14,C8+E8),0)</f>
        <v>36654.703414437572</v>
      </c>
      <c r="E8" s="29">
        <f>IF(C8&gt;0.005,C8*Inputs!$B$12,0)</f>
        <v>35381.214495075321</v>
      </c>
      <c r="F8" s="29">
        <f t="shared" si="0"/>
        <v>1273.4889193622512</v>
      </c>
      <c r="G8" s="29">
        <f>IF(C8-F8&gt;0.005,MIN(SUMIF(Inputs!$D$5:$D$263,A8,Inputs!$E$5:$E$263),C8-F8),0)</f>
        <v>0</v>
      </c>
      <c r="H8" s="29">
        <f t="shared" si="1"/>
        <v>4993721.4986206824</v>
      </c>
      <c r="I8" s="29">
        <f t="shared" si="3"/>
        <v>6278.5013793172475</v>
      </c>
      <c r="J8" s="29">
        <f t="shared" si="4"/>
        <v>176995.0156928706</v>
      </c>
      <c r="K8" s="29">
        <f>IF(K7*(1+Inputs!$B$12)-Inputs!$B$14&lt;0.005,0,K7*(1+Inputs!$B$12)-Inputs!$B$14)</f>
        <v>4993721.4986206843</v>
      </c>
    </row>
    <row r="9" spans="1:11" x14ac:dyDescent="0.3">
      <c r="A9" s="27">
        <v>6</v>
      </c>
      <c r="B9" s="28">
        <f>EDATE(Inputs!$B$7,A9-1)</f>
        <v>45813</v>
      </c>
      <c r="C9" s="29">
        <f t="shared" si="2"/>
        <v>4993721.4986206824</v>
      </c>
      <c r="D9" s="29">
        <f>IF(C9&gt;0.005,MIN(Inputs!$B$14,C9+E9),0)</f>
        <v>36654.703414437572</v>
      </c>
      <c r="E9" s="29">
        <f>IF(C9&gt;0.005,C9*Inputs!$B$12,0)</f>
        <v>35372.193948563166</v>
      </c>
      <c r="F9" s="29">
        <f t="shared" si="0"/>
        <v>1282.5094658744056</v>
      </c>
      <c r="G9" s="29">
        <f>IF(C9-F9&gt;0.005,MIN(SUMIF(Inputs!$D$5:$D$263,A9,Inputs!$E$5:$E$263),C9-F9),0)</f>
        <v>0</v>
      </c>
      <c r="H9" s="29">
        <f t="shared" si="1"/>
        <v>4992438.9891548082</v>
      </c>
      <c r="I9" s="29">
        <f t="shared" si="3"/>
        <v>7561.0108451916531</v>
      </c>
      <c r="J9" s="29">
        <f t="shared" si="4"/>
        <v>212367.20964143376</v>
      </c>
      <c r="K9" s="29">
        <f>IF(K8*(1+Inputs!$B$12)-Inputs!$B$14&lt;0.005,0,K8*(1+Inputs!$B$12)-Inputs!$B$14)</f>
        <v>4992438.9891548101</v>
      </c>
    </row>
    <row r="10" spans="1:11" x14ac:dyDescent="0.3">
      <c r="A10" s="27">
        <v>7</v>
      </c>
      <c r="B10" s="28">
        <f>EDATE(Inputs!$B$7,A10-1)</f>
        <v>45843</v>
      </c>
      <c r="C10" s="29">
        <f t="shared" si="2"/>
        <v>4992438.9891548082</v>
      </c>
      <c r="D10" s="29">
        <f>IF(C10&gt;0.005,MIN(Inputs!$B$14,C10+E10),0)</f>
        <v>36654.703414437572</v>
      </c>
      <c r="E10" s="29">
        <f>IF(C10&gt;0.005,C10*Inputs!$B$12,0)</f>
        <v>35363.109506513225</v>
      </c>
      <c r="F10" s="29">
        <f t="shared" si="0"/>
        <v>1291.5939079243471</v>
      </c>
      <c r="G10" s="29">
        <f>IF(C10-F10&gt;0.005,MIN(SUMIF(Inputs!$D$5:$D$263,A10,Inputs!$E$5:$E$263),C10-F10),0)</f>
        <v>0</v>
      </c>
      <c r="H10" s="29">
        <f t="shared" si="1"/>
        <v>4991147.3952468839</v>
      </c>
      <c r="I10" s="29">
        <f t="shared" si="3"/>
        <v>8852.6047531160002</v>
      </c>
      <c r="J10" s="29">
        <f t="shared" si="4"/>
        <v>247730.31914794698</v>
      </c>
      <c r="K10" s="29">
        <f>IF(K9*(1+Inputs!$B$12)-Inputs!$B$14&lt;0.005,0,K9*(1+Inputs!$B$12)-Inputs!$B$14)</f>
        <v>4991147.3952468857</v>
      </c>
    </row>
    <row r="11" spans="1:11" x14ac:dyDescent="0.3">
      <c r="A11" s="27">
        <v>8</v>
      </c>
      <c r="B11" s="28">
        <f>EDATE(Inputs!$B$7,A11-1)</f>
        <v>45874</v>
      </c>
      <c r="C11" s="29">
        <f t="shared" si="2"/>
        <v>4991147.3952468839</v>
      </c>
      <c r="D11" s="29">
        <f>IF(C11&gt;0.005,MIN(Inputs!$B$14,C11+E11),0)</f>
        <v>36654.703414437572</v>
      </c>
      <c r="E11" s="29">
        <f>IF(C11&gt;0.005,C11*Inputs!$B$12,0)</f>
        <v>35353.960716332098</v>
      </c>
      <c r="F11" s="29">
        <f t="shared" si="0"/>
        <v>1300.7426981054741</v>
      </c>
      <c r="G11" s="29">
        <f>IF(C11-F11&gt;0.005,MIN(SUMIF(Inputs!$D$5:$D$263,A11,Inputs!$E$5:$E$263),C11-F11),0)</f>
        <v>0</v>
      </c>
      <c r="H11" s="29">
        <f t="shared" si="1"/>
        <v>4989846.6525487788</v>
      </c>
      <c r="I11" s="29">
        <f t="shared" si="3"/>
        <v>10153.347451221474</v>
      </c>
      <c r="J11" s="29">
        <f t="shared" si="4"/>
        <v>283084.27986427909</v>
      </c>
      <c r="K11" s="29">
        <f>IF(K10*(1+Inputs!$B$12)-Inputs!$B$14&lt;0.005,0,K10*(1+Inputs!$B$12)-Inputs!$B$14)</f>
        <v>4989846.6525487807</v>
      </c>
    </row>
    <row r="12" spans="1:11" x14ac:dyDescent="0.3">
      <c r="A12" s="27">
        <v>9</v>
      </c>
      <c r="B12" s="28">
        <f>EDATE(Inputs!$B$7,A12-1)</f>
        <v>45905</v>
      </c>
      <c r="C12" s="29">
        <f t="shared" si="2"/>
        <v>4989846.6525487788</v>
      </c>
      <c r="D12" s="29">
        <f>IF(C12&gt;0.005,MIN(Inputs!$B$14,C12+E12),0)</f>
        <v>36654.703414437572</v>
      </c>
      <c r="E12" s="29">
        <f>IF(C12&gt;0.005,C12*Inputs!$B$12,0)</f>
        <v>35344.74712222052</v>
      </c>
      <c r="F12" s="29">
        <f t="shared" si="0"/>
        <v>1309.9562922170517</v>
      </c>
      <c r="G12" s="29">
        <f>IF(C12-F12&gt;0.005,MIN(SUMIF(Inputs!$D$5:$D$263,A12,Inputs!$E$5:$E$263),C12-F12),0)</f>
        <v>0</v>
      </c>
      <c r="H12" s="29">
        <f t="shared" si="1"/>
        <v>4988536.6962565621</v>
      </c>
      <c r="I12" s="29">
        <f t="shared" si="3"/>
        <v>11463.303743438526</v>
      </c>
      <c r="J12" s="29">
        <f t="shared" si="4"/>
        <v>318429.02698649961</v>
      </c>
      <c r="K12" s="29">
        <f>IF(K11*(1+Inputs!$B$12)-Inputs!$B$14&lt;0.005,0,K11*(1+Inputs!$B$12)-Inputs!$B$14)</f>
        <v>4988536.696256564</v>
      </c>
    </row>
    <row r="13" spans="1:11" x14ac:dyDescent="0.3">
      <c r="A13" s="27">
        <v>10</v>
      </c>
      <c r="B13" s="28">
        <f>EDATE(Inputs!$B$7,A13-1)</f>
        <v>45935</v>
      </c>
      <c r="C13" s="29">
        <f t="shared" si="2"/>
        <v>4988536.6962565621</v>
      </c>
      <c r="D13" s="29">
        <f>IF(C13&gt;0.005,MIN(Inputs!$B$14,C13+E13),0)</f>
        <v>36654.703414437572</v>
      </c>
      <c r="E13" s="29">
        <f>IF(C13&gt;0.005,C13*Inputs!$B$12,0)</f>
        <v>35335.468265150652</v>
      </c>
      <c r="F13" s="29">
        <f t="shared" si="0"/>
        <v>1319.2351492869202</v>
      </c>
      <c r="G13" s="29">
        <f>IF(C13-F13&gt;0.005,MIN(SUMIF(Inputs!$D$5:$D$263,A13,Inputs!$E$5:$E$263),C13-F13),0)</f>
        <v>0</v>
      </c>
      <c r="H13" s="29">
        <f t="shared" si="1"/>
        <v>4987217.4611072754</v>
      </c>
      <c r="I13" s="29">
        <f t="shared" si="3"/>
        <v>12782.538892725446</v>
      </c>
      <c r="J13" s="29">
        <f t="shared" si="4"/>
        <v>353764.49525165028</v>
      </c>
      <c r="K13" s="29">
        <f>IF(K12*(1+Inputs!$B$12)-Inputs!$B$14&lt;0.005,0,K12*(1+Inputs!$B$12)-Inputs!$B$14)</f>
        <v>4987217.4611072773</v>
      </c>
    </row>
    <row r="14" spans="1:11" x14ac:dyDescent="0.3">
      <c r="A14" s="27">
        <v>11</v>
      </c>
      <c r="B14" s="28">
        <f>EDATE(Inputs!$B$7,A14-1)</f>
        <v>45966</v>
      </c>
      <c r="C14" s="29">
        <f t="shared" si="2"/>
        <v>4987217.4611072754</v>
      </c>
      <c r="D14" s="29">
        <f>IF(C14&gt;0.005,MIN(Inputs!$B$14,C14+E14),0)</f>
        <v>36654.703414437572</v>
      </c>
      <c r="E14" s="29">
        <f>IF(C14&gt;0.005,C14*Inputs!$B$12,0)</f>
        <v>35326.123682843201</v>
      </c>
      <c r="F14" s="29">
        <f t="shared" si="0"/>
        <v>1328.579731594371</v>
      </c>
      <c r="G14" s="29">
        <f>IF(C14-F14&gt;0.005,MIN(SUMIF(Inputs!$D$5:$D$263,A14,Inputs!$E$5:$E$263),C14-F14),0)</f>
        <v>0</v>
      </c>
      <c r="H14" s="29">
        <f t="shared" si="1"/>
        <v>4985888.8813756807</v>
      </c>
      <c r="I14" s="29">
        <f t="shared" si="3"/>
        <v>14111.118624319817</v>
      </c>
      <c r="J14" s="29">
        <f t="shared" si="4"/>
        <v>389090.61893449351</v>
      </c>
      <c r="K14" s="29">
        <f>IF(K13*(1+Inputs!$B$12)-Inputs!$B$14&lt;0.005,0,K13*(1+Inputs!$B$12)-Inputs!$B$14)</f>
        <v>4985888.8813756835</v>
      </c>
    </row>
    <row r="15" spans="1:11" x14ac:dyDescent="0.3">
      <c r="A15" s="27">
        <v>12</v>
      </c>
      <c r="B15" s="28">
        <f>EDATE(Inputs!$B$7,A15-1)</f>
        <v>45996</v>
      </c>
      <c r="C15" s="29">
        <f t="shared" si="2"/>
        <v>4985888.8813756807</v>
      </c>
      <c r="D15" s="29">
        <f>IF(C15&gt;0.005,MIN(Inputs!$B$14,C15+E15),0)</f>
        <v>36654.703414437572</v>
      </c>
      <c r="E15" s="29">
        <f>IF(C15&gt;0.005,C15*Inputs!$B$12,0)</f>
        <v>35316.712909744405</v>
      </c>
      <c r="F15" s="29">
        <f t="shared" si="0"/>
        <v>1337.9905046931672</v>
      </c>
      <c r="G15" s="29">
        <f>IF(C15-F15&gt;0.005,MIN(SUMIF(Inputs!$D$5:$D$263,A15,Inputs!$E$5:$E$263),C15-F15),0)</f>
        <v>0</v>
      </c>
      <c r="H15" s="29">
        <f t="shared" si="1"/>
        <v>4984550.8908709874</v>
      </c>
      <c r="I15" s="29">
        <f t="shared" si="3"/>
        <v>15449.109129012984</v>
      </c>
      <c r="J15" s="29">
        <f t="shared" si="4"/>
        <v>424407.33184423792</v>
      </c>
      <c r="K15" s="29">
        <f>IF(K14*(1+Inputs!$B$12)-Inputs!$B$14&lt;0.005,0,K14*(1+Inputs!$B$12)-Inputs!$B$14)</f>
        <v>4984550.8908709902</v>
      </c>
    </row>
    <row r="16" spans="1:11" x14ac:dyDescent="0.3">
      <c r="A16" s="27">
        <v>13</v>
      </c>
      <c r="B16" s="28">
        <f>EDATE(Inputs!$B$7,A16-1)</f>
        <v>46027</v>
      </c>
      <c r="C16" s="29">
        <f t="shared" si="2"/>
        <v>4984550.8908709874</v>
      </c>
      <c r="D16" s="29">
        <f>IF(C16&gt;0.005,MIN(Inputs!$B$14,C16+E16),0)</f>
        <v>36654.703414437572</v>
      </c>
      <c r="E16" s="29">
        <f>IF(C16&gt;0.005,C16*Inputs!$B$12,0)</f>
        <v>35307.235477002832</v>
      </c>
      <c r="F16" s="29">
        <f t="shared" si="0"/>
        <v>1347.4679374347397</v>
      </c>
      <c r="G16" s="29">
        <f>IF(C16-F16&gt;0.005,MIN(SUMIF(Inputs!$D$5:$D$263,A16,Inputs!$E$5:$E$263),C16-F16),0)</f>
        <v>0</v>
      </c>
      <c r="H16" s="29">
        <f t="shared" si="1"/>
        <v>4983203.4229335524</v>
      </c>
      <c r="I16" s="29">
        <f t="shared" si="3"/>
        <v>16796.577066447724</v>
      </c>
      <c r="J16" s="29">
        <f t="shared" si="4"/>
        <v>459714.56732124079</v>
      </c>
      <c r="K16" s="29">
        <f>IF(K15*(1+Inputs!$B$12)-Inputs!$B$14&lt;0.005,0,K15*(1+Inputs!$B$12)-Inputs!$B$14)</f>
        <v>4983203.4229335561</v>
      </c>
    </row>
    <row r="17" spans="1:11" x14ac:dyDescent="0.3">
      <c r="A17" s="27">
        <v>14</v>
      </c>
      <c r="B17" s="28">
        <f>EDATE(Inputs!$B$7,A17-1)</f>
        <v>46058</v>
      </c>
      <c r="C17" s="29">
        <f t="shared" si="2"/>
        <v>4983203.4229335524</v>
      </c>
      <c r="D17" s="29">
        <f>IF(C17&gt;0.005,MIN(Inputs!$B$14,C17+E17),0)</f>
        <v>36654.703414437572</v>
      </c>
      <c r="E17" s="29">
        <f>IF(C17&gt;0.005,C17*Inputs!$B$12,0)</f>
        <v>35297.690912446</v>
      </c>
      <c r="F17" s="29">
        <f t="shared" si="0"/>
        <v>1357.0125019915722</v>
      </c>
      <c r="G17" s="29">
        <f>IF(C17-F17&gt;0.005,MIN(SUMIF(Inputs!$D$5:$D$263,A17,Inputs!$E$5:$E$263),C17-F17),0)</f>
        <v>0</v>
      </c>
      <c r="H17" s="29">
        <f t="shared" si="1"/>
        <v>4981846.4104315611</v>
      </c>
      <c r="I17" s="29">
        <f t="shared" si="3"/>
        <v>18153.589568439296</v>
      </c>
      <c r="J17" s="29">
        <f t="shared" si="4"/>
        <v>495012.25823368679</v>
      </c>
      <c r="K17" s="29">
        <f>IF(K16*(1+Inputs!$B$12)-Inputs!$B$14&lt;0.005,0,K16*(1+Inputs!$B$12)-Inputs!$B$14)</f>
        <v>4981846.4104315648</v>
      </c>
    </row>
    <row r="18" spans="1:11" x14ac:dyDescent="0.3">
      <c r="A18" s="27">
        <v>15</v>
      </c>
      <c r="B18" s="28">
        <f>EDATE(Inputs!$B$7,A18-1)</f>
        <v>46086</v>
      </c>
      <c r="C18" s="29">
        <f t="shared" si="2"/>
        <v>4981846.4104315611</v>
      </c>
      <c r="D18" s="29">
        <f>IF(C18&gt;0.005,MIN(Inputs!$B$14,C18+E18),0)</f>
        <v>36654.703414437572</v>
      </c>
      <c r="E18" s="29">
        <f>IF(C18&gt;0.005,C18*Inputs!$B$12,0)</f>
        <v>35288.078740556892</v>
      </c>
      <c r="F18" s="29">
        <f t="shared" si="0"/>
        <v>1366.6246738806803</v>
      </c>
      <c r="G18" s="29">
        <f>IF(C18-F18&gt;0.005,MIN(SUMIF(Inputs!$D$5:$D$263,A18,Inputs!$E$5:$E$263),C18-F18),0)</f>
        <v>0</v>
      </c>
      <c r="H18" s="29">
        <f t="shared" si="1"/>
        <v>4980479.7857576804</v>
      </c>
      <c r="I18" s="29">
        <f t="shared" si="3"/>
        <v>19520.214242319977</v>
      </c>
      <c r="J18" s="29">
        <f t="shared" si="4"/>
        <v>530300.33697424363</v>
      </c>
      <c r="K18" s="29">
        <f>IF(K17*(1+Inputs!$B$12)-Inputs!$B$14&lt;0.005,0,K17*(1+Inputs!$B$12)-Inputs!$B$14)</f>
        <v>4980479.7857576841</v>
      </c>
    </row>
    <row r="19" spans="1:11" x14ac:dyDescent="0.3">
      <c r="A19" s="27">
        <v>16</v>
      </c>
      <c r="B19" s="28">
        <f>EDATE(Inputs!$B$7,A19-1)</f>
        <v>46117</v>
      </c>
      <c r="C19" s="29">
        <f t="shared" si="2"/>
        <v>4980479.7857576804</v>
      </c>
      <c r="D19" s="29">
        <f>IF(C19&gt;0.005,MIN(Inputs!$B$14,C19+E19),0)</f>
        <v>36654.703414437572</v>
      </c>
      <c r="E19" s="29">
        <f>IF(C19&gt;0.005,C19*Inputs!$B$12,0)</f>
        <v>35278.39848245024</v>
      </c>
      <c r="F19" s="29">
        <f t="shared" si="0"/>
        <v>1376.3049319873317</v>
      </c>
      <c r="G19" s="29">
        <f>IF(C19-F19&gt;0.005,MIN(SUMIF(Inputs!$D$5:$D$263,A19,Inputs!$E$5:$E$263),C19-F19),0)</f>
        <v>0</v>
      </c>
      <c r="H19" s="29">
        <f t="shared" si="1"/>
        <v>4979103.4808256933</v>
      </c>
      <c r="I19" s="29">
        <f t="shared" si="3"/>
        <v>20896.519174307308</v>
      </c>
      <c r="J19" s="29">
        <f t="shared" si="4"/>
        <v>565578.73545669392</v>
      </c>
      <c r="K19" s="29">
        <f>IF(K18*(1+Inputs!$B$12)-Inputs!$B$14&lt;0.005,0,K18*(1+Inputs!$B$12)-Inputs!$B$14)</f>
        <v>4979103.4808256971</v>
      </c>
    </row>
    <row r="20" spans="1:11" x14ac:dyDescent="0.3">
      <c r="A20" s="27">
        <v>17</v>
      </c>
      <c r="B20" s="28">
        <f>EDATE(Inputs!$B$7,A20-1)</f>
        <v>46147</v>
      </c>
      <c r="C20" s="29">
        <f t="shared" si="2"/>
        <v>4979103.4808256933</v>
      </c>
      <c r="D20" s="29">
        <f>IF(C20&gt;0.005,MIN(Inputs!$B$14,C20+E20),0)</f>
        <v>36654.703414437572</v>
      </c>
      <c r="E20" s="29">
        <f>IF(C20&gt;0.005,C20*Inputs!$B$12,0)</f>
        <v>35268.649655848661</v>
      </c>
      <c r="F20" s="29">
        <f t="shared" si="0"/>
        <v>1386.0537585889106</v>
      </c>
      <c r="G20" s="29">
        <f>IF(C20-F20&gt;0.005,MIN(SUMIF(Inputs!$D$5:$D$263,A20,Inputs!$E$5:$E$263),C20-F20),0)</f>
        <v>0</v>
      </c>
      <c r="H20" s="29">
        <f t="shared" si="1"/>
        <v>4977717.4270671047</v>
      </c>
      <c r="I20" s="29">
        <f t="shared" si="3"/>
        <v>22282.572932896219</v>
      </c>
      <c r="J20" s="29">
        <f t="shared" si="4"/>
        <v>600847.38511254254</v>
      </c>
      <c r="K20" s="29">
        <f>IF(K19*(1+Inputs!$B$12)-Inputs!$B$14&lt;0.005,0,K19*(1+Inputs!$B$12)-Inputs!$B$14)</f>
        <v>4977717.4270671085</v>
      </c>
    </row>
    <row r="21" spans="1:11" x14ac:dyDescent="0.3">
      <c r="A21" s="27">
        <v>18</v>
      </c>
      <c r="B21" s="28">
        <f>EDATE(Inputs!$B$7,A21-1)</f>
        <v>46178</v>
      </c>
      <c r="C21" s="29">
        <f t="shared" si="2"/>
        <v>4977717.4270671047</v>
      </c>
      <c r="D21" s="29">
        <f>IF(C21&gt;0.005,MIN(Inputs!$B$14,C21+E21),0)</f>
        <v>36654.703414437572</v>
      </c>
      <c r="E21" s="29">
        <f>IF(C21&gt;0.005,C21*Inputs!$B$12,0)</f>
        <v>35258.831775058658</v>
      </c>
      <c r="F21" s="29">
        <f t="shared" si="0"/>
        <v>1395.8716393789146</v>
      </c>
      <c r="G21" s="29">
        <f>IF(C21-F21&gt;0.005,MIN(SUMIF(Inputs!$D$5:$D$263,A21,Inputs!$E$5:$E$263),C21-F21),0)</f>
        <v>0</v>
      </c>
      <c r="H21" s="29">
        <f t="shared" si="1"/>
        <v>4976321.5554277254</v>
      </c>
      <c r="I21" s="29">
        <f t="shared" si="3"/>
        <v>23678.444572275133</v>
      </c>
      <c r="J21" s="29">
        <f t="shared" si="4"/>
        <v>636106.21688760119</v>
      </c>
      <c r="K21" s="29">
        <f>IF(K20*(1+Inputs!$B$12)-Inputs!$B$14&lt;0.005,0,K20*(1+Inputs!$B$12)-Inputs!$B$14)</f>
        <v>4976321.5554277301</v>
      </c>
    </row>
    <row r="22" spans="1:11" x14ac:dyDescent="0.3">
      <c r="A22" s="27">
        <v>19</v>
      </c>
      <c r="B22" s="28">
        <f>EDATE(Inputs!$B$7,A22-1)</f>
        <v>46208</v>
      </c>
      <c r="C22" s="29">
        <f t="shared" si="2"/>
        <v>4976321.5554277254</v>
      </c>
      <c r="D22" s="29">
        <f>IF(C22&gt;0.005,MIN(Inputs!$B$14,C22+E22),0)</f>
        <v>36654.703414437572</v>
      </c>
      <c r="E22" s="29">
        <f>IF(C22&gt;0.005,C22*Inputs!$B$12,0)</f>
        <v>35248.944350946389</v>
      </c>
      <c r="F22" s="29">
        <f t="shared" si="0"/>
        <v>1405.759063491183</v>
      </c>
      <c r="G22" s="29">
        <f>IF(C22-F22&gt;0.005,MIN(SUMIF(Inputs!$D$5:$D$263,A22,Inputs!$E$5:$E$263),C22-F22),0)</f>
        <v>0</v>
      </c>
      <c r="H22" s="29">
        <f t="shared" si="1"/>
        <v>4974915.7963642338</v>
      </c>
      <c r="I22" s="29">
        <f t="shared" si="3"/>
        <v>25084.203635766316</v>
      </c>
      <c r="J22" s="29">
        <f t="shared" si="4"/>
        <v>671355.16123854753</v>
      </c>
      <c r="K22" s="29">
        <f>IF(K21*(1+Inputs!$B$12)-Inputs!$B$14&lt;0.005,0,K21*(1+Inputs!$B$12)-Inputs!$B$14)</f>
        <v>4974915.7963642394</v>
      </c>
    </row>
    <row r="23" spans="1:11" x14ac:dyDescent="0.3">
      <c r="A23" s="27">
        <v>20</v>
      </c>
      <c r="B23" s="28">
        <f>EDATE(Inputs!$B$7,A23-1)</f>
        <v>46239</v>
      </c>
      <c r="C23" s="29">
        <f t="shared" si="2"/>
        <v>4974915.7963642338</v>
      </c>
      <c r="D23" s="29">
        <f>IF(C23&gt;0.005,MIN(Inputs!$B$14,C23+E23),0)</f>
        <v>36654.703414437572</v>
      </c>
      <c r="E23" s="29">
        <f>IF(C23&gt;0.005,C23*Inputs!$B$12,0)</f>
        <v>35238.986890913322</v>
      </c>
      <c r="F23" s="29">
        <f t="shared" si="0"/>
        <v>1415.7165235242501</v>
      </c>
      <c r="G23" s="29">
        <f>IF(C23-F23&gt;0.005,MIN(SUMIF(Inputs!$D$5:$D$263,A23,Inputs!$E$5:$E$263),C23-F23),0)</f>
        <v>0</v>
      </c>
      <c r="H23" s="29">
        <f t="shared" si="1"/>
        <v>4973500.0798407095</v>
      </c>
      <c r="I23" s="29">
        <f t="shared" si="3"/>
        <v>26499.920159290567</v>
      </c>
      <c r="J23" s="29">
        <f t="shared" si="4"/>
        <v>706594.14812946087</v>
      </c>
      <c r="K23" s="29">
        <f>IF(K22*(1+Inputs!$B$12)-Inputs!$B$14&lt;0.005,0,K22*(1+Inputs!$B$12)-Inputs!$B$14)</f>
        <v>4973500.079840715</v>
      </c>
    </row>
    <row r="24" spans="1:11" x14ac:dyDescent="0.3">
      <c r="A24" s="27">
        <v>21</v>
      </c>
      <c r="B24" s="28">
        <f>EDATE(Inputs!$B$7,A24-1)</f>
        <v>46270</v>
      </c>
      <c r="C24" s="29">
        <f t="shared" si="2"/>
        <v>4973500.0798407095</v>
      </c>
      <c r="D24" s="29">
        <f>IF(C24&gt;0.005,MIN(Inputs!$B$14,C24+E24),0)</f>
        <v>36654.703414437572</v>
      </c>
      <c r="E24" s="29">
        <f>IF(C24&gt;0.005,C24*Inputs!$B$12,0)</f>
        <v>35228.958898871693</v>
      </c>
      <c r="F24" s="29">
        <f t="shared" si="0"/>
        <v>1425.7445155658788</v>
      </c>
      <c r="G24" s="29">
        <f>IF(C24-F24&gt;0.005,MIN(SUMIF(Inputs!$D$5:$D$263,A24,Inputs!$E$5:$E$263),C24-F24),0)</f>
        <v>0</v>
      </c>
      <c r="H24" s="29">
        <f t="shared" si="1"/>
        <v>4972074.3353251433</v>
      </c>
      <c r="I24" s="29">
        <f t="shared" si="3"/>
        <v>27925.664674856445</v>
      </c>
      <c r="J24" s="29">
        <f t="shared" si="4"/>
        <v>741823.10702833254</v>
      </c>
      <c r="K24" s="29">
        <f>IF(K23*(1+Inputs!$B$12)-Inputs!$B$14&lt;0.005,0,K23*(1+Inputs!$B$12)-Inputs!$B$14)</f>
        <v>4972074.3353251498</v>
      </c>
    </row>
    <row r="25" spans="1:11" x14ac:dyDescent="0.3">
      <c r="A25" s="27">
        <v>22</v>
      </c>
      <c r="B25" s="28">
        <f>EDATE(Inputs!$B$7,A25-1)</f>
        <v>46300</v>
      </c>
      <c r="C25" s="29">
        <f t="shared" si="2"/>
        <v>4972074.3353251433</v>
      </c>
      <c r="D25" s="29">
        <f>IF(C25&gt;0.005,MIN(Inputs!$B$14,C25+E25),0)</f>
        <v>36654.703414437572</v>
      </c>
      <c r="E25" s="29">
        <f>IF(C25&gt;0.005,C25*Inputs!$B$12,0)</f>
        <v>35218.859875219765</v>
      </c>
      <c r="F25" s="29">
        <f t="shared" si="0"/>
        <v>1435.8435392178071</v>
      </c>
      <c r="G25" s="29">
        <f>IF(C25-F25&gt;0.005,MIN(SUMIF(Inputs!$D$5:$D$263,A25,Inputs!$E$5:$E$263),C25-F25),0)</f>
        <v>0</v>
      </c>
      <c r="H25" s="29">
        <f t="shared" si="1"/>
        <v>4970638.4917859258</v>
      </c>
      <c r="I25" s="29">
        <f t="shared" si="3"/>
        <v>29361.508214074252</v>
      </c>
      <c r="J25" s="29">
        <f t="shared" si="4"/>
        <v>777041.9669035523</v>
      </c>
      <c r="K25" s="29">
        <f>IF(K24*(1+Inputs!$B$12)-Inputs!$B$14&lt;0.005,0,K24*(1+Inputs!$B$12)-Inputs!$B$14)</f>
        <v>4970638.4917859323</v>
      </c>
    </row>
    <row r="26" spans="1:11" x14ac:dyDescent="0.3">
      <c r="A26" s="27">
        <v>23</v>
      </c>
      <c r="B26" s="28">
        <f>EDATE(Inputs!$B$7,A26-1)</f>
        <v>46331</v>
      </c>
      <c r="C26" s="29">
        <f t="shared" si="2"/>
        <v>4970638.4917859258</v>
      </c>
      <c r="D26" s="29">
        <f>IF(C26&gt;0.005,MIN(Inputs!$B$14,C26+E26),0)</f>
        <v>36654.703414437572</v>
      </c>
      <c r="E26" s="29">
        <f>IF(C26&gt;0.005,C26*Inputs!$B$12,0)</f>
        <v>35208.689316816977</v>
      </c>
      <c r="F26" s="29">
        <f t="shared" si="0"/>
        <v>1446.0140976205948</v>
      </c>
      <c r="G26" s="29">
        <f>IF(C26-F26&gt;0.005,MIN(SUMIF(Inputs!$D$5:$D$263,A26,Inputs!$E$5:$E$263),C26-F26),0)</f>
        <v>0</v>
      </c>
      <c r="H26" s="29">
        <f t="shared" si="1"/>
        <v>4969192.4776883051</v>
      </c>
      <c r="I26" s="29">
        <f t="shared" si="3"/>
        <v>30807.522311694847</v>
      </c>
      <c r="J26" s="29">
        <f t="shared" si="4"/>
        <v>812250.65622036927</v>
      </c>
      <c r="K26" s="29">
        <f>IF(K25*(1+Inputs!$B$12)-Inputs!$B$14&lt;0.005,0,K25*(1+Inputs!$B$12)-Inputs!$B$14)</f>
        <v>4969192.4776883116</v>
      </c>
    </row>
    <row r="27" spans="1:11" x14ac:dyDescent="0.3">
      <c r="A27" s="27">
        <v>24</v>
      </c>
      <c r="B27" s="28">
        <f>EDATE(Inputs!$B$7,A27-1)</f>
        <v>46361</v>
      </c>
      <c r="C27" s="29">
        <f t="shared" si="2"/>
        <v>4969192.4776883051</v>
      </c>
      <c r="D27" s="29">
        <f>IF(C27&gt;0.005,MIN(Inputs!$B$14,C27+E27),0)</f>
        <v>36654.703414437572</v>
      </c>
      <c r="E27" s="29">
        <f>IF(C27&gt;0.005,C27*Inputs!$B$12,0)</f>
        <v>35198.446716958832</v>
      </c>
      <c r="F27" s="29">
        <f t="shared" si="0"/>
        <v>1456.2566974787405</v>
      </c>
      <c r="G27" s="29">
        <f>IF(C27-F27&gt;0.005,MIN(SUMIF(Inputs!$D$5:$D$263,A27,Inputs!$E$5:$E$263),C27-F27),0)</f>
        <v>0</v>
      </c>
      <c r="H27" s="29">
        <f t="shared" si="1"/>
        <v>4967736.2209908264</v>
      </c>
      <c r="I27" s="29">
        <f t="shared" si="3"/>
        <v>32263.779009173588</v>
      </c>
      <c r="J27" s="29">
        <f t="shared" si="4"/>
        <v>847449.10293732816</v>
      </c>
      <c r="K27" s="29">
        <f>IF(K26*(1+Inputs!$B$12)-Inputs!$B$14&lt;0.005,0,K26*(1+Inputs!$B$12)-Inputs!$B$14)</f>
        <v>4967736.2209908329</v>
      </c>
    </row>
    <row r="28" spans="1:11" x14ac:dyDescent="0.3">
      <c r="A28" s="27">
        <v>25</v>
      </c>
      <c r="B28" s="28">
        <f>EDATE(Inputs!$B$7,A28-1)</f>
        <v>46392</v>
      </c>
      <c r="C28" s="29">
        <f t="shared" si="2"/>
        <v>4967736.2209908264</v>
      </c>
      <c r="D28" s="29">
        <f>IF(C28&gt;0.005,MIN(Inputs!$B$14,C28+E28),0)</f>
        <v>36654.703414437572</v>
      </c>
      <c r="E28" s="29">
        <f>IF(C28&gt;0.005,C28*Inputs!$B$12,0)</f>
        <v>35188.131565351687</v>
      </c>
      <c r="F28" s="29">
        <f t="shared" si="0"/>
        <v>1466.5718490858853</v>
      </c>
      <c r="G28" s="29">
        <f>IF(C28-F28&gt;0.005,MIN(SUMIF(Inputs!$D$5:$D$263,A28,Inputs!$E$5:$E$263),C28-F28),0)</f>
        <v>0</v>
      </c>
      <c r="H28" s="29">
        <f t="shared" si="1"/>
        <v>4966269.6491417401</v>
      </c>
      <c r="I28" s="29">
        <f t="shared" si="3"/>
        <v>33730.350858259473</v>
      </c>
      <c r="J28" s="29">
        <f t="shared" si="4"/>
        <v>882637.2345026799</v>
      </c>
      <c r="K28" s="29">
        <f>IF(K27*(1+Inputs!$B$12)-Inputs!$B$14&lt;0.005,0,K27*(1+Inputs!$B$12)-Inputs!$B$14)</f>
        <v>4966269.6491417475</v>
      </c>
    </row>
    <row r="29" spans="1:11" x14ac:dyDescent="0.3">
      <c r="A29" s="27">
        <v>26</v>
      </c>
      <c r="B29" s="28">
        <f>EDATE(Inputs!$B$7,A29-1)</f>
        <v>46423</v>
      </c>
      <c r="C29" s="29">
        <f t="shared" si="2"/>
        <v>4966269.6491417401</v>
      </c>
      <c r="D29" s="29">
        <f>IF(C29&gt;0.005,MIN(Inputs!$B$14,C29+E29),0)</f>
        <v>36654.703414437572</v>
      </c>
      <c r="E29" s="29">
        <f>IF(C29&gt;0.005,C29*Inputs!$B$12,0)</f>
        <v>35177.74334808733</v>
      </c>
      <c r="F29" s="29">
        <f t="shared" si="0"/>
        <v>1476.9600663502424</v>
      </c>
      <c r="G29" s="29">
        <f>IF(C29-F29&gt;0.005,MIN(SUMIF(Inputs!$D$5:$D$263,A29,Inputs!$E$5:$E$263),C29-F29),0)</f>
        <v>0</v>
      </c>
      <c r="H29" s="29">
        <f t="shared" si="1"/>
        <v>4964792.6890753899</v>
      </c>
      <c r="I29" s="29">
        <f t="shared" si="3"/>
        <v>35207.310924609716</v>
      </c>
      <c r="J29" s="29">
        <f t="shared" si="4"/>
        <v>917814.9778507672</v>
      </c>
      <c r="K29" s="29">
        <f>IF(K28*(1+Inputs!$B$12)-Inputs!$B$14&lt;0.005,0,K28*(1+Inputs!$B$12)-Inputs!$B$14)</f>
        <v>4964792.6890753973</v>
      </c>
    </row>
    <row r="30" spans="1:11" x14ac:dyDescent="0.3">
      <c r="A30" s="27">
        <v>27</v>
      </c>
      <c r="B30" s="28">
        <f>EDATE(Inputs!$B$7,A30-1)</f>
        <v>46451</v>
      </c>
      <c r="C30" s="29">
        <f t="shared" si="2"/>
        <v>4964792.6890753899</v>
      </c>
      <c r="D30" s="29">
        <f>IF(C30&gt;0.005,MIN(Inputs!$B$14,C30+E30),0)</f>
        <v>36654.703414437572</v>
      </c>
      <c r="E30" s="29">
        <f>IF(C30&gt;0.005,C30*Inputs!$B$12,0)</f>
        <v>35167.281547617349</v>
      </c>
      <c r="F30" s="29">
        <f t="shared" si="0"/>
        <v>1487.4218668202229</v>
      </c>
      <c r="G30" s="29">
        <f>IF(C30-F30&gt;0.005,MIN(SUMIF(Inputs!$D$5:$D$263,A30,Inputs!$E$5:$E$263),C30-F30),0)</f>
        <v>0</v>
      </c>
      <c r="H30" s="29">
        <f t="shared" si="1"/>
        <v>4963305.2672085697</v>
      </c>
      <c r="I30" s="29">
        <f t="shared" si="3"/>
        <v>36694.732791429939</v>
      </c>
      <c r="J30" s="29">
        <f t="shared" si="4"/>
        <v>952982.2593983846</v>
      </c>
      <c r="K30" s="29">
        <f>IF(K29*(1+Inputs!$B$12)-Inputs!$B$14&lt;0.005,0,K29*(1+Inputs!$B$12)-Inputs!$B$14)</f>
        <v>4963305.2672085771</v>
      </c>
    </row>
    <row r="31" spans="1:11" x14ac:dyDescent="0.3">
      <c r="A31" s="27">
        <v>28</v>
      </c>
      <c r="B31" s="28">
        <f>EDATE(Inputs!$B$7,A31-1)</f>
        <v>46482</v>
      </c>
      <c r="C31" s="29">
        <f t="shared" si="2"/>
        <v>4963305.2672085697</v>
      </c>
      <c r="D31" s="29">
        <f>IF(C31&gt;0.005,MIN(Inputs!$B$14,C31+E31),0)</f>
        <v>36654.703414437572</v>
      </c>
      <c r="E31" s="29">
        <f>IF(C31&gt;0.005,C31*Inputs!$B$12,0)</f>
        <v>35156.745642727372</v>
      </c>
      <c r="F31" s="29">
        <f t="shared" si="0"/>
        <v>1497.9577717102002</v>
      </c>
      <c r="G31" s="29">
        <f>IF(C31-F31&gt;0.005,MIN(SUMIF(Inputs!$D$5:$D$263,A31,Inputs!$E$5:$E$263),C31-F31),0)</f>
        <v>0</v>
      </c>
      <c r="H31" s="29">
        <f t="shared" si="1"/>
        <v>4961807.3094368596</v>
      </c>
      <c r="I31" s="29">
        <f t="shared" si="3"/>
        <v>38192.690563140139</v>
      </c>
      <c r="J31" s="29">
        <f t="shared" si="4"/>
        <v>988139.00504111196</v>
      </c>
      <c r="K31" s="29">
        <f>IF(K30*(1+Inputs!$B$12)-Inputs!$B$14&lt;0.005,0,K30*(1+Inputs!$B$12)-Inputs!$B$14)</f>
        <v>4961807.309436867</v>
      </c>
    </row>
    <row r="32" spans="1:11" x14ac:dyDescent="0.3">
      <c r="A32" s="27">
        <v>29</v>
      </c>
      <c r="B32" s="28">
        <f>EDATE(Inputs!$B$7,A32-1)</f>
        <v>46512</v>
      </c>
      <c r="C32" s="29">
        <f t="shared" si="2"/>
        <v>4961807.3094368596</v>
      </c>
      <c r="D32" s="29">
        <f>IF(C32&gt;0.005,MIN(Inputs!$B$14,C32+E32),0)</f>
        <v>36654.703414437572</v>
      </c>
      <c r="E32" s="29">
        <f>IF(C32&gt;0.005,C32*Inputs!$B$12,0)</f>
        <v>35146.135108511095</v>
      </c>
      <c r="F32" s="29">
        <f t="shared" si="0"/>
        <v>1508.5683059264775</v>
      </c>
      <c r="G32" s="29">
        <f>IF(C32-F32&gt;0.005,MIN(SUMIF(Inputs!$D$5:$D$263,A32,Inputs!$E$5:$E$263),C32-F32),0)</f>
        <v>0</v>
      </c>
      <c r="H32" s="29">
        <f t="shared" si="1"/>
        <v>4960298.7411309332</v>
      </c>
      <c r="I32" s="29">
        <f t="shared" si="3"/>
        <v>39701.258869066616</v>
      </c>
      <c r="J32" s="29">
        <f t="shared" si="4"/>
        <v>1023285.140149623</v>
      </c>
      <c r="K32" s="29">
        <f>IF(K31*(1+Inputs!$B$12)-Inputs!$B$14&lt;0.005,0,K31*(1+Inputs!$B$12)-Inputs!$B$14)</f>
        <v>4960298.7411309406</v>
      </c>
    </row>
    <row r="33" spans="1:11" x14ac:dyDescent="0.3">
      <c r="A33" s="27">
        <v>30</v>
      </c>
      <c r="B33" s="28">
        <f>EDATE(Inputs!$B$7,A33-1)</f>
        <v>46543</v>
      </c>
      <c r="C33" s="29">
        <f t="shared" si="2"/>
        <v>4960298.7411309332</v>
      </c>
      <c r="D33" s="29">
        <f>IF(C33&gt;0.005,MIN(Inputs!$B$14,C33+E33),0)</f>
        <v>36654.703414437572</v>
      </c>
      <c r="E33" s="29">
        <f>IF(C33&gt;0.005,C33*Inputs!$B$12,0)</f>
        <v>35135.449416344112</v>
      </c>
      <c r="F33" s="29">
        <f t="shared" si="0"/>
        <v>1519.2539980934598</v>
      </c>
      <c r="G33" s="29">
        <f>IF(C33-F33&gt;0.005,MIN(SUMIF(Inputs!$D$5:$D$263,A33,Inputs!$E$5:$E$263),C33-F33),0)</f>
        <v>0</v>
      </c>
      <c r="H33" s="29">
        <f t="shared" si="1"/>
        <v>4958779.4871328399</v>
      </c>
      <c r="I33" s="29">
        <f t="shared" si="3"/>
        <v>41220.512867160076</v>
      </c>
      <c r="J33" s="29">
        <f t="shared" si="4"/>
        <v>1058420.5895659672</v>
      </c>
      <c r="K33" s="29">
        <f>IF(K32*(1+Inputs!$B$12)-Inputs!$B$14&lt;0.005,0,K32*(1+Inputs!$B$12)-Inputs!$B$14)</f>
        <v>4958779.4871328473</v>
      </c>
    </row>
    <row r="34" spans="1:11" x14ac:dyDescent="0.3">
      <c r="A34" s="27">
        <v>31</v>
      </c>
      <c r="B34" s="28">
        <f>EDATE(Inputs!$B$7,A34-1)</f>
        <v>46573</v>
      </c>
      <c r="C34" s="29">
        <f t="shared" si="2"/>
        <v>4958779.4871328399</v>
      </c>
      <c r="D34" s="29">
        <f>IF(C34&gt;0.005,MIN(Inputs!$B$14,C34+E34),0)</f>
        <v>36654.703414437572</v>
      </c>
      <c r="E34" s="29">
        <f>IF(C34&gt;0.005,C34*Inputs!$B$12,0)</f>
        <v>35124.688033857616</v>
      </c>
      <c r="F34" s="29">
        <f t="shared" si="0"/>
        <v>1530.0153805799564</v>
      </c>
      <c r="G34" s="29">
        <f>IF(C34-F34&gt;0.005,MIN(SUMIF(Inputs!$D$5:$D$263,A34,Inputs!$E$5:$E$263),C34-F34),0)</f>
        <v>0</v>
      </c>
      <c r="H34" s="29">
        <f t="shared" si="1"/>
        <v>4957249.4717522599</v>
      </c>
      <c r="I34" s="29">
        <f t="shared" si="3"/>
        <v>42750.528247740032</v>
      </c>
      <c r="J34" s="29">
        <f t="shared" si="4"/>
        <v>1093545.2775998248</v>
      </c>
      <c r="K34" s="29">
        <f>IF(K33*(1+Inputs!$B$12)-Inputs!$B$14&lt;0.005,0,K33*(1+Inputs!$B$12)-Inputs!$B$14)</f>
        <v>4957249.4717522673</v>
      </c>
    </row>
    <row r="35" spans="1:11" x14ac:dyDescent="0.3">
      <c r="A35" s="27">
        <v>32</v>
      </c>
      <c r="B35" s="28">
        <f>EDATE(Inputs!$B$7,A35-1)</f>
        <v>46604</v>
      </c>
      <c r="C35" s="29">
        <f t="shared" si="2"/>
        <v>4957249.4717522599</v>
      </c>
      <c r="D35" s="29">
        <f>IF(C35&gt;0.005,MIN(Inputs!$B$14,C35+E35),0)</f>
        <v>36654.703414437572</v>
      </c>
      <c r="E35" s="29">
        <f>IF(C35&gt;0.005,C35*Inputs!$B$12,0)</f>
        <v>35113.850424911841</v>
      </c>
      <c r="F35" s="29">
        <f t="shared" si="0"/>
        <v>1540.8529895257307</v>
      </c>
      <c r="G35" s="29">
        <f>IF(C35-F35&gt;0.005,MIN(SUMIF(Inputs!$D$5:$D$263,A35,Inputs!$E$5:$E$263),C35-F35),0)</f>
        <v>0</v>
      </c>
      <c r="H35" s="29">
        <f t="shared" si="1"/>
        <v>4955708.6187627343</v>
      </c>
      <c r="I35" s="29">
        <f t="shared" si="3"/>
        <v>44291.381237265763</v>
      </c>
      <c r="J35" s="29">
        <f t="shared" si="4"/>
        <v>1128659.1280247367</v>
      </c>
      <c r="K35" s="29">
        <f>IF(K34*(1+Inputs!$B$12)-Inputs!$B$14&lt;0.005,0,K34*(1+Inputs!$B$12)-Inputs!$B$14)</f>
        <v>4955708.6187627418</v>
      </c>
    </row>
    <row r="36" spans="1:11" x14ac:dyDescent="0.3">
      <c r="A36" s="27">
        <v>33</v>
      </c>
      <c r="B36" s="28">
        <f>EDATE(Inputs!$B$7,A36-1)</f>
        <v>46635</v>
      </c>
      <c r="C36" s="29">
        <f t="shared" si="2"/>
        <v>4955708.6187627343</v>
      </c>
      <c r="D36" s="29">
        <f>IF(C36&gt;0.005,MIN(Inputs!$B$14,C36+E36),0)</f>
        <v>36654.703414437572</v>
      </c>
      <c r="E36" s="29">
        <f>IF(C36&gt;0.005,C36*Inputs!$B$12,0)</f>
        <v>35102.936049569369</v>
      </c>
      <c r="F36" s="29">
        <f t="shared" si="0"/>
        <v>1551.767364868203</v>
      </c>
      <c r="G36" s="29">
        <f>IF(C36-F36&gt;0.005,MIN(SUMIF(Inputs!$D$5:$D$263,A36,Inputs!$E$5:$E$263),C36-F36),0)</f>
        <v>0</v>
      </c>
      <c r="H36" s="29">
        <f t="shared" si="1"/>
        <v>4954156.8513978664</v>
      </c>
      <c r="I36" s="29">
        <f t="shared" si="3"/>
        <v>45843.148602133966</v>
      </c>
      <c r="J36" s="29">
        <f t="shared" si="4"/>
        <v>1163762.0640743061</v>
      </c>
      <c r="K36" s="29">
        <f>IF(K35*(1+Inputs!$B$12)-Inputs!$B$14&lt;0.005,0,K35*(1+Inputs!$B$12)-Inputs!$B$14)</f>
        <v>4954156.8513978738</v>
      </c>
    </row>
    <row r="37" spans="1:11" x14ac:dyDescent="0.3">
      <c r="A37" s="27">
        <v>34</v>
      </c>
      <c r="B37" s="28">
        <f>EDATE(Inputs!$B$7,A37-1)</f>
        <v>46665</v>
      </c>
      <c r="C37" s="29">
        <f t="shared" si="2"/>
        <v>4954156.8513978664</v>
      </c>
      <c r="D37" s="29">
        <f>IF(C37&gt;0.005,MIN(Inputs!$B$14,C37+E37),0)</f>
        <v>36654.703414437572</v>
      </c>
      <c r="E37" s="29">
        <f>IF(C37&gt;0.005,C37*Inputs!$B$12,0)</f>
        <v>35091.944364068222</v>
      </c>
      <c r="F37" s="29">
        <f t="shared" si="0"/>
        <v>1562.75905036935</v>
      </c>
      <c r="G37" s="29">
        <f>IF(C37-F37&gt;0.005,MIN(SUMIF(Inputs!$D$5:$D$263,A37,Inputs!$E$5:$E$263),C37-F37),0)</f>
        <v>0</v>
      </c>
      <c r="H37" s="29">
        <f t="shared" si="1"/>
        <v>4952594.0923474971</v>
      </c>
      <c r="I37" s="29">
        <f t="shared" si="3"/>
        <v>47405.907652503316</v>
      </c>
      <c r="J37" s="29">
        <f t="shared" si="4"/>
        <v>1198854.0084383744</v>
      </c>
      <c r="K37" s="29">
        <f>IF(K36*(1+Inputs!$B$12)-Inputs!$B$14&lt;0.005,0,K36*(1+Inputs!$B$12)-Inputs!$B$14)</f>
        <v>4952594.0923475046</v>
      </c>
    </row>
    <row r="38" spans="1:11" x14ac:dyDescent="0.3">
      <c r="A38" s="27">
        <v>35</v>
      </c>
      <c r="B38" s="28">
        <f>EDATE(Inputs!$B$7,A38-1)</f>
        <v>46696</v>
      </c>
      <c r="C38" s="29">
        <f t="shared" si="2"/>
        <v>4952594.0923474971</v>
      </c>
      <c r="D38" s="29">
        <f>IF(C38&gt;0.005,MIN(Inputs!$B$14,C38+E38),0)</f>
        <v>36654.703414437572</v>
      </c>
      <c r="E38" s="29">
        <f>IF(C38&gt;0.005,C38*Inputs!$B$12,0)</f>
        <v>35080.874820794772</v>
      </c>
      <c r="F38" s="29">
        <f t="shared" si="0"/>
        <v>1573.8285936428001</v>
      </c>
      <c r="G38" s="29">
        <f>IF(C38-F38&gt;0.005,MIN(SUMIF(Inputs!$D$5:$D$263,A38,Inputs!$E$5:$E$263),C38-F38),0)</f>
        <v>0</v>
      </c>
      <c r="H38" s="29">
        <f t="shared" si="1"/>
        <v>4951020.2637538547</v>
      </c>
      <c r="I38" s="29">
        <f t="shared" si="3"/>
        <v>48979.736246146116</v>
      </c>
      <c r="J38" s="29">
        <f t="shared" si="4"/>
        <v>1233934.8832591691</v>
      </c>
      <c r="K38" s="29">
        <f>IF(K37*(1+Inputs!$B$12)-Inputs!$B$14&lt;0.005,0,K37*(1+Inputs!$B$12)-Inputs!$B$14)</f>
        <v>4951020.2637538621</v>
      </c>
    </row>
    <row r="39" spans="1:11" x14ac:dyDescent="0.3">
      <c r="A39" s="27">
        <v>36</v>
      </c>
      <c r="B39" s="28">
        <f>EDATE(Inputs!$B$7,A39-1)</f>
        <v>46726</v>
      </c>
      <c r="C39" s="29">
        <f t="shared" si="2"/>
        <v>4951020.2637538547</v>
      </c>
      <c r="D39" s="29">
        <f>IF(C39&gt;0.005,MIN(Inputs!$B$14,C39+E39),0)</f>
        <v>36654.703414437572</v>
      </c>
      <c r="E39" s="29">
        <f>IF(C39&gt;0.005,C39*Inputs!$B$12,0)</f>
        <v>35069.726868256475</v>
      </c>
      <c r="F39" s="29">
        <f t="shared" si="0"/>
        <v>1584.9765461810966</v>
      </c>
      <c r="G39" s="29">
        <f>IF(C39-F39&gt;0.005,MIN(SUMIF(Inputs!$D$5:$D$263,A39,Inputs!$E$5:$E$263),C39-F39),0)</f>
        <v>0</v>
      </c>
      <c r="H39" s="29">
        <f t="shared" si="1"/>
        <v>4949435.2872076733</v>
      </c>
      <c r="I39" s="29">
        <f t="shared" si="3"/>
        <v>50564.712792327213</v>
      </c>
      <c r="J39" s="29">
        <f t="shared" si="4"/>
        <v>1269004.6101274255</v>
      </c>
      <c r="K39" s="29">
        <f>IF(K38*(1+Inputs!$B$12)-Inputs!$B$14&lt;0.005,0,K38*(1+Inputs!$B$12)-Inputs!$B$14)</f>
        <v>4949435.2872076817</v>
      </c>
    </row>
    <row r="40" spans="1:11" x14ac:dyDescent="0.3">
      <c r="A40" s="27">
        <v>37</v>
      </c>
      <c r="B40" s="28">
        <f>EDATE(Inputs!$B$7,A40-1)</f>
        <v>46757</v>
      </c>
      <c r="C40" s="29">
        <f t="shared" si="2"/>
        <v>4949435.2872076733</v>
      </c>
      <c r="D40" s="29">
        <f>IF(C40&gt;0.005,MIN(Inputs!$B$14,C40+E40),0)</f>
        <v>36654.703414437572</v>
      </c>
      <c r="E40" s="29">
        <f>IF(C40&gt;0.005,C40*Inputs!$B$12,0)</f>
        <v>35058.499951054357</v>
      </c>
      <c r="F40" s="29">
        <f t="shared" si="0"/>
        <v>1596.2034633832154</v>
      </c>
      <c r="G40" s="29">
        <f>IF(C40-F40&gt;0.005,MIN(SUMIF(Inputs!$D$5:$D$263,A40,Inputs!$E$5:$E$263),C40-F40),0)</f>
        <v>0</v>
      </c>
      <c r="H40" s="29">
        <f t="shared" si="1"/>
        <v>4947839.0837442903</v>
      </c>
      <c r="I40" s="29">
        <f t="shared" si="3"/>
        <v>52160.916255710428</v>
      </c>
      <c r="J40" s="29">
        <f t="shared" si="4"/>
        <v>1304063.1100784799</v>
      </c>
      <c r="K40" s="29">
        <f>IF(K39*(1+Inputs!$B$12)-Inputs!$B$14&lt;0.005,0,K39*(1+Inputs!$B$12)-Inputs!$B$14)</f>
        <v>4947839.0837442987</v>
      </c>
    </row>
    <row r="41" spans="1:11" x14ac:dyDescent="0.3">
      <c r="A41" s="27">
        <v>38</v>
      </c>
      <c r="B41" s="28">
        <f>EDATE(Inputs!$B$7,A41-1)</f>
        <v>46788</v>
      </c>
      <c r="C41" s="29">
        <f t="shared" si="2"/>
        <v>4947839.0837442903</v>
      </c>
      <c r="D41" s="29">
        <f>IF(C41&gt;0.005,MIN(Inputs!$B$14,C41+E41),0)</f>
        <v>36654.703414437572</v>
      </c>
      <c r="E41" s="29">
        <f>IF(C41&gt;0.005,C41*Inputs!$B$12,0)</f>
        <v>35047.193509855395</v>
      </c>
      <c r="F41" s="29">
        <f t="shared" si="0"/>
        <v>1607.5099045821771</v>
      </c>
      <c r="G41" s="29">
        <f>IF(C41-F41&gt;0.005,MIN(SUMIF(Inputs!$D$5:$D$263,A41,Inputs!$E$5:$E$263),C41-F41),0)</f>
        <v>0</v>
      </c>
      <c r="H41" s="29">
        <f t="shared" si="1"/>
        <v>4946231.5738397082</v>
      </c>
      <c r="I41" s="29">
        <f t="shared" si="3"/>
        <v>53768.426160292605</v>
      </c>
      <c r="J41" s="29">
        <f t="shared" si="4"/>
        <v>1339110.3035883352</v>
      </c>
      <c r="K41" s="29">
        <f>IF(K40*(1+Inputs!$B$12)-Inputs!$B$14&lt;0.005,0,K40*(1+Inputs!$B$12)-Inputs!$B$14)</f>
        <v>4946231.5738397166</v>
      </c>
    </row>
    <row r="42" spans="1:11" x14ac:dyDescent="0.3">
      <c r="A42" s="27">
        <v>39</v>
      </c>
      <c r="B42" s="28">
        <f>EDATE(Inputs!$B$7,A42-1)</f>
        <v>46817</v>
      </c>
      <c r="C42" s="29">
        <f t="shared" si="2"/>
        <v>4946231.5738397082</v>
      </c>
      <c r="D42" s="29">
        <f>IF(C42&gt;0.005,MIN(Inputs!$B$14,C42+E42),0)</f>
        <v>36654.703414437572</v>
      </c>
      <c r="E42" s="29">
        <f>IF(C42&gt;0.005,C42*Inputs!$B$12,0)</f>
        <v>35035.8069813646</v>
      </c>
      <c r="F42" s="29">
        <f t="shared" si="0"/>
        <v>1618.8964330729723</v>
      </c>
      <c r="G42" s="29">
        <f>IF(C42-F42&gt;0.005,MIN(SUMIF(Inputs!$D$5:$D$263,A42,Inputs!$E$5:$E$263),C42-F42),0)</f>
        <v>0</v>
      </c>
      <c r="H42" s="29">
        <f t="shared" si="1"/>
        <v>4944612.6774066351</v>
      </c>
      <c r="I42" s="29">
        <f t="shared" si="3"/>
        <v>55387.322593365578</v>
      </c>
      <c r="J42" s="29">
        <f t="shared" si="4"/>
        <v>1374146.1105696997</v>
      </c>
      <c r="K42" s="29">
        <f>IF(K41*(1+Inputs!$B$12)-Inputs!$B$14&lt;0.005,0,K41*(1+Inputs!$B$12)-Inputs!$B$14)</f>
        <v>4944612.6774066435</v>
      </c>
    </row>
    <row r="43" spans="1:11" x14ac:dyDescent="0.3">
      <c r="A43" s="27">
        <v>40</v>
      </c>
      <c r="B43" s="28">
        <f>EDATE(Inputs!$B$7,A43-1)</f>
        <v>46848</v>
      </c>
      <c r="C43" s="29">
        <f t="shared" si="2"/>
        <v>4944612.6774066351</v>
      </c>
      <c r="D43" s="29">
        <f>IF(C43&gt;0.005,MIN(Inputs!$B$14,C43+E43),0)</f>
        <v>36654.703414437572</v>
      </c>
      <c r="E43" s="29">
        <f>IF(C43&gt;0.005,C43*Inputs!$B$12,0)</f>
        <v>35024.339798296998</v>
      </c>
      <c r="F43" s="29">
        <f t="shared" si="0"/>
        <v>1630.3636161405739</v>
      </c>
      <c r="G43" s="29">
        <f>IF(C43-F43&gt;0.005,MIN(SUMIF(Inputs!$D$5:$D$263,A43,Inputs!$E$5:$E$263),C43-F43),0)</f>
        <v>0</v>
      </c>
      <c r="H43" s="29">
        <f t="shared" si="1"/>
        <v>4942982.3137904946</v>
      </c>
      <c r="I43" s="29">
        <f t="shared" si="3"/>
        <v>57017.686209506151</v>
      </c>
      <c r="J43" s="29">
        <f t="shared" si="4"/>
        <v>1409170.4503679967</v>
      </c>
      <c r="K43" s="29">
        <f>IF(K42*(1+Inputs!$B$12)-Inputs!$B$14&lt;0.005,0,K42*(1+Inputs!$B$12)-Inputs!$B$14)</f>
        <v>4942982.313790503</v>
      </c>
    </row>
    <row r="44" spans="1:11" x14ac:dyDescent="0.3">
      <c r="A44" s="27">
        <v>41</v>
      </c>
      <c r="B44" s="28">
        <f>EDATE(Inputs!$B$7,A44-1)</f>
        <v>46878</v>
      </c>
      <c r="C44" s="29">
        <f t="shared" si="2"/>
        <v>4942982.3137904946</v>
      </c>
      <c r="D44" s="29">
        <f>IF(C44&gt;0.005,MIN(Inputs!$B$14,C44+E44),0)</f>
        <v>36654.703414437572</v>
      </c>
      <c r="E44" s="29">
        <f>IF(C44&gt;0.005,C44*Inputs!$B$12,0)</f>
        <v>35012.791389349339</v>
      </c>
      <c r="F44" s="29">
        <f t="shared" si="0"/>
        <v>1641.9120250882333</v>
      </c>
      <c r="G44" s="29">
        <f>IF(C44-F44&gt;0.005,MIN(SUMIF(Inputs!$D$5:$D$263,A44,Inputs!$E$5:$E$263),C44-F44),0)</f>
        <v>0</v>
      </c>
      <c r="H44" s="29">
        <f t="shared" si="1"/>
        <v>4941340.4017654061</v>
      </c>
      <c r="I44" s="29">
        <f t="shared" si="3"/>
        <v>58659.598234594385</v>
      </c>
      <c r="J44" s="29">
        <f t="shared" si="4"/>
        <v>1444183.2417573461</v>
      </c>
      <c r="K44" s="29">
        <f>IF(K43*(1+Inputs!$B$12)-Inputs!$B$14&lt;0.005,0,K43*(1+Inputs!$B$12)-Inputs!$B$14)</f>
        <v>4941340.4017654145</v>
      </c>
    </row>
    <row r="45" spans="1:11" x14ac:dyDescent="0.3">
      <c r="A45" s="27">
        <v>42</v>
      </c>
      <c r="B45" s="28">
        <f>EDATE(Inputs!$B$7,A45-1)</f>
        <v>46909</v>
      </c>
      <c r="C45" s="29">
        <f t="shared" si="2"/>
        <v>4941340.4017654061</v>
      </c>
      <c r="D45" s="29">
        <f>IF(C45&gt;0.005,MIN(Inputs!$B$14,C45+E45),0)</f>
        <v>36654.703414437572</v>
      </c>
      <c r="E45" s="29">
        <f>IF(C45&gt;0.005,C45*Inputs!$B$12,0)</f>
        <v>35001.161179171628</v>
      </c>
      <c r="F45" s="29">
        <f t="shared" si="0"/>
        <v>1653.5422352659443</v>
      </c>
      <c r="G45" s="29">
        <f>IF(C45-F45&gt;0.005,MIN(SUMIF(Inputs!$D$5:$D$263,A45,Inputs!$E$5:$E$263),C45-F45),0)</f>
        <v>0</v>
      </c>
      <c r="H45" s="29">
        <f t="shared" si="1"/>
        <v>4939686.8595301406</v>
      </c>
      <c r="I45" s="29">
        <f t="shared" si="3"/>
        <v>60313.140469860329</v>
      </c>
      <c r="J45" s="29">
        <f t="shared" si="4"/>
        <v>1479184.4029365177</v>
      </c>
      <c r="K45" s="29">
        <f>IF(K44*(1+Inputs!$B$12)-Inputs!$B$14&lt;0.005,0,K44*(1+Inputs!$B$12)-Inputs!$B$14)</f>
        <v>4939686.859530149</v>
      </c>
    </row>
    <row r="46" spans="1:11" x14ac:dyDescent="0.3">
      <c r="A46" s="27">
        <v>43</v>
      </c>
      <c r="B46" s="28">
        <f>EDATE(Inputs!$B$7,A46-1)</f>
        <v>46939</v>
      </c>
      <c r="C46" s="29">
        <f t="shared" si="2"/>
        <v>4939686.8595301406</v>
      </c>
      <c r="D46" s="29">
        <f>IF(C46&gt;0.005,MIN(Inputs!$B$14,C46+E46),0)</f>
        <v>36654.703414437572</v>
      </c>
      <c r="E46" s="29">
        <f>IF(C46&gt;0.005,C46*Inputs!$B$12,0)</f>
        <v>34989.448588338499</v>
      </c>
      <c r="F46" s="29">
        <f t="shared" si="0"/>
        <v>1665.2548260990734</v>
      </c>
      <c r="G46" s="29">
        <f>IF(C46-F46&gt;0.005,MIN(SUMIF(Inputs!$D$5:$D$263,A46,Inputs!$E$5:$E$263),C46-F46),0)</f>
        <v>0</v>
      </c>
      <c r="H46" s="29">
        <f t="shared" si="1"/>
        <v>4938021.604704042</v>
      </c>
      <c r="I46" s="29">
        <f t="shared" si="3"/>
        <v>61978.395295959403</v>
      </c>
      <c r="J46" s="29">
        <f t="shared" si="4"/>
        <v>1514173.8515248562</v>
      </c>
      <c r="K46" s="29">
        <f>IF(K45*(1+Inputs!$B$12)-Inputs!$B$14&lt;0.005,0,K45*(1+Inputs!$B$12)-Inputs!$B$14)</f>
        <v>4938021.6047040503</v>
      </c>
    </row>
    <row r="47" spans="1:11" x14ac:dyDescent="0.3">
      <c r="A47" s="27">
        <v>44</v>
      </c>
      <c r="B47" s="28">
        <f>EDATE(Inputs!$B$7,A47-1)</f>
        <v>46970</v>
      </c>
      <c r="C47" s="29">
        <f t="shared" si="2"/>
        <v>4938021.604704042</v>
      </c>
      <c r="D47" s="29">
        <f>IF(C47&gt;0.005,MIN(Inputs!$B$14,C47+E47),0)</f>
        <v>36654.703414437572</v>
      </c>
      <c r="E47" s="29">
        <f>IF(C47&gt;0.005,C47*Inputs!$B$12,0)</f>
        <v>34977.653033320297</v>
      </c>
      <c r="F47" s="29">
        <f t="shared" si="0"/>
        <v>1677.0503811172748</v>
      </c>
      <c r="G47" s="29">
        <f>IF(C47-F47&gt;0.005,MIN(SUMIF(Inputs!$D$5:$D$263,A47,Inputs!$E$5:$E$263),C47-F47),0)</f>
        <v>0</v>
      </c>
      <c r="H47" s="29">
        <f t="shared" si="1"/>
        <v>4936344.5543229245</v>
      </c>
      <c r="I47" s="29">
        <f t="shared" si="3"/>
        <v>63655.445677076677</v>
      </c>
      <c r="J47" s="29">
        <f t="shared" si="4"/>
        <v>1549151.5045581765</v>
      </c>
      <c r="K47" s="29">
        <f>IF(K46*(1+Inputs!$B$12)-Inputs!$B$14&lt;0.005,0,K46*(1+Inputs!$B$12)-Inputs!$B$14)</f>
        <v>4936344.5543229338</v>
      </c>
    </row>
    <row r="48" spans="1:11" x14ac:dyDescent="0.3">
      <c r="A48" s="27">
        <v>45</v>
      </c>
      <c r="B48" s="28">
        <f>EDATE(Inputs!$B$7,A48-1)</f>
        <v>47001</v>
      </c>
      <c r="C48" s="29">
        <f t="shared" si="2"/>
        <v>4936344.5543229245</v>
      </c>
      <c r="D48" s="29">
        <f>IF(C48&gt;0.005,MIN(Inputs!$B$14,C48+E48),0)</f>
        <v>36654.703414437572</v>
      </c>
      <c r="E48" s="29">
        <f>IF(C48&gt;0.005,C48*Inputs!$B$12,0)</f>
        <v>34965.773926454051</v>
      </c>
      <c r="F48" s="29">
        <f t="shared" si="0"/>
        <v>1688.9294879835215</v>
      </c>
      <c r="G48" s="29">
        <f>IF(C48-F48&gt;0.005,MIN(SUMIF(Inputs!$D$5:$D$263,A48,Inputs!$E$5:$E$263),C48-F48),0)</f>
        <v>0</v>
      </c>
      <c r="H48" s="29">
        <f t="shared" si="1"/>
        <v>4934655.6248349408</v>
      </c>
      <c r="I48" s="29">
        <f t="shared" si="3"/>
        <v>65344.375165060199</v>
      </c>
      <c r="J48" s="29">
        <f t="shared" si="4"/>
        <v>1584117.2784846306</v>
      </c>
      <c r="K48" s="29">
        <f>IF(K47*(1+Inputs!$B$12)-Inputs!$B$14&lt;0.005,0,K47*(1+Inputs!$B$12)-Inputs!$B$14)</f>
        <v>4934655.6248349501</v>
      </c>
    </row>
    <row r="49" spans="1:11" x14ac:dyDescent="0.3">
      <c r="A49" s="27">
        <v>46</v>
      </c>
      <c r="B49" s="28">
        <f>EDATE(Inputs!$B$7,A49-1)</f>
        <v>47031</v>
      </c>
      <c r="C49" s="29">
        <f t="shared" si="2"/>
        <v>4934655.6248349408</v>
      </c>
      <c r="D49" s="29">
        <f>IF(C49&gt;0.005,MIN(Inputs!$B$14,C49+E49),0)</f>
        <v>36654.703414437572</v>
      </c>
      <c r="E49" s="29">
        <f>IF(C49&gt;0.005,C49*Inputs!$B$12,0)</f>
        <v>34953.810675914166</v>
      </c>
      <c r="F49" s="29">
        <f t="shared" si="0"/>
        <v>1700.8927385234056</v>
      </c>
      <c r="G49" s="29">
        <f>IF(C49-F49&gt;0.005,MIN(SUMIF(Inputs!$D$5:$D$263,A49,Inputs!$E$5:$E$263),C49-F49),0)</f>
        <v>0</v>
      </c>
      <c r="H49" s="29">
        <f t="shared" si="1"/>
        <v>4932954.7320964178</v>
      </c>
      <c r="I49" s="29">
        <f t="shared" si="3"/>
        <v>67045.267903583604</v>
      </c>
      <c r="J49" s="29">
        <f t="shared" si="4"/>
        <v>1619071.0891605448</v>
      </c>
      <c r="K49" s="29">
        <f>IF(K48*(1+Inputs!$B$12)-Inputs!$B$14&lt;0.005,0,K48*(1+Inputs!$B$12)-Inputs!$B$14)</f>
        <v>4932954.7320964271</v>
      </c>
    </row>
    <row r="50" spans="1:11" x14ac:dyDescent="0.3">
      <c r="A50" s="27">
        <v>47</v>
      </c>
      <c r="B50" s="28">
        <f>EDATE(Inputs!$B$7,A50-1)</f>
        <v>47062</v>
      </c>
      <c r="C50" s="29">
        <f t="shared" si="2"/>
        <v>4932954.7320964178</v>
      </c>
      <c r="D50" s="29">
        <f>IF(C50&gt;0.005,MIN(Inputs!$B$14,C50+E50),0)</f>
        <v>36654.703414437572</v>
      </c>
      <c r="E50" s="29">
        <f>IF(C50&gt;0.005,C50*Inputs!$B$12,0)</f>
        <v>34941.762685682959</v>
      </c>
      <c r="F50" s="29">
        <f t="shared" si="0"/>
        <v>1712.9407287546128</v>
      </c>
      <c r="G50" s="29">
        <f>IF(C50-F50&gt;0.005,MIN(SUMIF(Inputs!$D$5:$D$263,A50,Inputs!$E$5:$E$263),C50-F50),0)</f>
        <v>0</v>
      </c>
      <c r="H50" s="29">
        <f t="shared" si="1"/>
        <v>4931241.7913676631</v>
      </c>
      <c r="I50" s="29">
        <f t="shared" si="3"/>
        <v>68758.20863233821</v>
      </c>
      <c r="J50" s="29">
        <f t="shared" si="4"/>
        <v>1654012.8518462277</v>
      </c>
      <c r="K50" s="29">
        <f>IF(K49*(1+Inputs!$B$12)-Inputs!$B$14&lt;0.005,0,K49*(1+Inputs!$B$12)-Inputs!$B$14)</f>
        <v>4931241.7913676724</v>
      </c>
    </row>
    <row r="51" spans="1:11" x14ac:dyDescent="0.3">
      <c r="A51" s="27">
        <v>48</v>
      </c>
      <c r="B51" s="28">
        <f>EDATE(Inputs!$B$7,A51-1)</f>
        <v>47092</v>
      </c>
      <c r="C51" s="29">
        <f t="shared" si="2"/>
        <v>4931241.7913676631</v>
      </c>
      <c r="D51" s="29">
        <f>IF(C51&gt;0.005,MIN(Inputs!$B$14,C51+E51),0)</f>
        <v>36654.703414437572</v>
      </c>
      <c r="E51" s="29">
        <f>IF(C51&gt;0.005,C51*Inputs!$B$12,0)</f>
        <v>34929.629355520949</v>
      </c>
      <c r="F51" s="29">
        <f t="shared" si="0"/>
        <v>1725.0740589166235</v>
      </c>
      <c r="G51" s="29">
        <f>IF(C51-F51&gt;0.005,MIN(SUMIF(Inputs!$D$5:$D$263,A51,Inputs!$E$5:$E$263),C51-F51),0)</f>
        <v>0</v>
      </c>
      <c r="H51" s="29">
        <f t="shared" si="1"/>
        <v>4929516.7173087467</v>
      </c>
      <c r="I51" s="29">
        <f t="shared" si="3"/>
        <v>70483.282691254833</v>
      </c>
      <c r="J51" s="29">
        <f t="shared" si="4"/>
        <v>1688942.4812017486</v>
      </c>
      <c r="K51" s="29">
        <f>IF(K50*(1+Inputs!$B$12)-Inputs!$B$14&lt;0.005,0,K50*(1+Inputs!$B$12)-Inputs!$B$14)</f>
        <v>4929516.717308756</v>
      </c>
    </row>
    <row r="52" spans="1:11" x14ac:dyDescent="0.3">
      <c r="A52" s="27">
        <v>49</v>
      </c>
      <c r="B52" s="28">
        <f>EDATE(Inputs!$B$7,A52-1)</f>
        <v>47123</v>
      </c>
      <c r="C52" s="29">
        <f t="shared" si="2"/>
        <v>4929516.7173087467</v>
      </c>
      <c r="D52" s="29">
        <f>IF(C52&gt;0.005,MIN(Inputs!$B$14,C52+E52),0)</f>
        <v>36654.703414437572</v>
      </c>
      <c r="E52" s="29">
        <f>IF(C52&gt;0.005,C52*Inputs!$B$12,0)</f>
        <v>34917.410080936956</v>
      </c>
      <c r="F52" s="29">
        <f t="shared" si="0"/>
        <v>1737.2933335006164</v>
      </c>
      <c r="G52" s="29">
        <f>IF(C52-F52&gt;0.005,MIN(SUMIF(Inputs!$D$5:$D$263,A52,Inputs!$E$5:$E$263),C52-F52),0)</f>
        <v>0</v>
      </c>
      <c r="H52" s="29">
        <f t="shared" si="1"/>
        <v>4927779.423975246</v>
      </c>
      <c r="I52" s="29">
        <f t="shared" si="3"/>
        <v>72220.576024755457</v>
      </c>
      <c r="J52" s="29">
        <f t="shared" si="4"/>
        <v>1723859.8912826856</v>
      </c>
      <c r="K52" s="29">
        <f>IF(K51*(1+Inputs!$B$12)-Inputs!$B$14&lt;0.005,0,K51*(1+Inputs!$B$12)-Inputs!$B$14)</f>
        <v>4927779.4239752553</v>
      </c>
    </row>
    <row r="53" spans="1:11" x14ac:dyDescent="0.3">
      <c r="A53" s="27">
        <v>50</v>
      </c>
      <c r="B53" s="28">
        <f>EDATE(Inputs!$B$7,A53-1)</f>
        <v>47154</v>
      </c>
      <c r="C53" s="29">
        <f t="shared" si="2"/>
        <v>4927779.423975246</v>
      </c>
      <c r="D53" s="29">
        <f>IF(C53&gt;0.005,MIN(Inputs!$B$14,C53+E53),0)</f>
        <v>36654.703414437572</v>
      </c>
      <c r="E53" s="29">
        <f>IF(C53&gt;0.005,C53*Inputs!$B$12,0)</f>
        <v>34905.104253157995</v>
      </c>
      <c r="F53" s="29">
        <f t="shared" si="0"/>
        <v>1749.5991612795769</v>
      </c>
      <c r="G53" s="29">
        <f>IF(C53-F53&gt;0.005,MIN(SUMIF(Inputs!$D$5:$D$263,A53,Inputs!$E$5:$E$263),C53-F53),0)</f>
        <v>0</v>
      </c>
      <c r="H53" s="29">
        <f t="shared" si="1"/>
        <v>4926029.8248139666</v>
      </c>
      <c r="I53" s="29">
        <f t="shared" si="3"/>
        <v>73970.175186035034</v>
      </c>
      <c r="J53" s="29">
        <f t="shared" si="4"/>
        <v>1758764.9955358435</v>
      </c>
      <c r="K53" s="29">
        <f>IF(K52*(1+Inputs!$B$12)-Inputs!$B$14&lt;0.005,0,K52*(1+Inputs!$B$12)-Inputs!$B$14)</f>
        <v>4926029.824813976</v>
      </c>
    </row>
    <row r="54" spans="1:11" x14ac:dyDescent="0.3">
      <c r="A54" s="27">
        <v>51</v>
      </c>
      <c r="B54" s="28">
        <f>EDATE(Inputs!$B$7,A54-1)</f>
        <v>47182</v>
      </c>
      <c r="C54" s="29">
        <f t="shared" si="2"/>
        <v>4926029.8248139666</v>
      </c>
      <c r="D54" s="29">
        <f>IF(C54&gt;0.005,MIN(Inputs!$B$14,C54+E54),0)</f>
        <v>36654.703414437572</v>
      </c>
      <c r="E54" s="29">
        <f>IF(C54&gt;0.005,C54*Inputs!$B$12,0)</f>
        <v>34892.711259098935</v>
      </c>
      <c r="F54" s="29">
        <f t="shared" si="0"/>
        <v>1761.9921553386375</v>
      </c>
      <c r="G54" s="29">
        <f>IF(C54-F54&gt;0.005,MIN(SUMIF(Inputs!$D$5:$D$263,A54,Inputs!$E$5:$E$263),C54-F54),0)</f>
        <v>0</v>
      </c>
      <c r="H54" s="29">
        <f t="shared" si="1"/>
        <v>4924267.832658628</v>
      </c>
      <c r="I54" s="29">
        <f t="shared" si="3"/>
        <v>75732.167341373672</v>
      </c>
      <c r="J54" s="29">
        <f t="shared" si="4"/>
        <v>1793657.7067949425</v>
      </c>
      <c r="K54" s="29">
        <f>IF(K53*(1+Inputs!$B$12)-Inputs!$B$14&lt;0.005,0,K53*(1+Inputs!$B$12)-Inputs!$B$14)</f>
        <v>4924267.8326586373</v>
      </c>
    </row>
    <row r="55" spans="1:11" x14ac:dyDescent="0.3">
      <c r="A55" s="27">
        <v>52</v>
      </c>
      <c r="B55" s="28">
        <f>EDATE(Inputs!$B$7,A55-1)</f>
        <v>47213</v>
      </c>
      <c r="C55" s="29">
        <f t="shared" si="2"/>
        <v>4924267.832658628</v>
      </c>
      <c r="D55" s="29">
        <f>IF(C55&gt;0.005,MIN(Inputs!$B$14,C55+E55),0)</f>
        <v>36654.703414437572</v>
      </c>
      <c r="E55" s="29">
        <f>IF(C55&gt;0.005,C55*Inputs!$B$12,0)</f>
        <v>34880.23048133195</v>
      </c>
      <c r="F55" s="29">
        <f t="shared" si="0"/>
        <v>1774.4729331056224</v>
      </c>
      <c r="G55" s="29">
        <f>IF(C55-F55&gt;0.005,MIN(SUMIF(Inputs!$D$5:$D$263,A55,Inputs!$E$5:$E$263),C55-F55),0)</f>
        <v>0</v>
      </c>
      <c r="H55" s="29">
        <f t="shared" si="1"/>
        <v>4922493.3597255228</v>
      </c>
      <c r="I55" s="29">
        <f t="shared" si="3"/>
        <v>77506.640274479287</v>
      </c>
      <c r="J55" s="29">
        <f t="shared" si="4"/>
        <v>1828537.9372762744</v>
      </c>
      <c r="K55" s="29">
        <f>IF(K54*(1+Inputs!$B$12)-Inputs!$B$14&lt;0.005,0,K54*(1+Inputs!$B$12)-Inputs!$B$14)</f>
        <v>4922493.3597255321</v>
      </c>
    </row>
    <row r="56" spans="1:11" x14ac:dyDescent="0.3">
      <c r="A56" s="27">
        <v>53</v>
      </c>
      <c r="B56" s="28">
        <f>EDATE(Inputs!$B$7,A56-1)</f>
        <v>47243</v>
      </c>
      <c r="C56" s="29">
        <f t="shared" si="2"/>
        <v>4922493.3597255228</v>
      </c>
      <c r="D56" s="29">
        <f>IF(C56&gt;0.005,MIN(Inputs!$B$14,C56+E56),0)</f>
        <v>36654.703414437572</v>
      </c>
      <c r="E56" s="29">
        <f>IF(C56&gt;0.005,C56*Inputs!$B$12,0)</f>
        <v>34867.661298055791</v>
      </c>
      <c r="F56" s="29">
        <f t="shared" si="0"/>
        <v>1787.0421163817809</v>
      </c>
      <c r="G56" s="29">
        <f>IF(C56-F56&gt;0.005,MIN(SUMIF(Inputs!$D$5:$D$263,A56,Inputs!$E$5:$E$263),C56-F56),0)</f>
        <v>0</v>
      </c>
      <c r="H56" s="29">
        <f t="shared" si="1"/>
        <v>4920706.3176091406</v>
      </c>
      <c r="I56" s="29">
        <f t="shared" si="3"/>
        <v>79293.682390861068</v>
      </c>
      <c r="J56" s="29">
        <f t="shared" si="4"/>
        <v>1863405.5985743303</v>
      </c>
      <c r="K56" s="29">
        <f>IF(K55*(1+Inputs!$B$12)-Inputs!$B$14&lt;0.005,0,K55*(1+Inputs!$B$12)-Inputs!$B$14)</f>
        <v>4920706.3176091509</v>
      </c>
    </row>
    <row r="57" spans="1:11" x14ac:dyDescent="0.3">
      <c r="A57" s="27">
        <v>54</v>
      </c>
      <c r="B57" s="28">
        <f>EDATE(Inputs!$B$7,A57-1)</f>
        <v>47274</v>
      </c>
      <c r="C57" s="29">
        <f t="shared" si="2"/>
        <v>4920706.3176091406</v>
      </c>
      <c r="D57" s="29">
        <f>IF(C57&gt;0.005,MIN(Inputs!$B$14,C57+E57),0)</f>
        <v>36654.703414437572</v>
      </c>
      <c r="E57" s="29">
        <f>IF(C57&gt;0.005,C57*Inputs!$B$12,0)</f>
        <v>34855.003083064752</v>
      </c>
      <c r="F57" s="29">
        <f t="shared" si="0"/>
        <v>1799.7003313728201</v>
      </c>
      <c r="G57" s="29">
        <f>IF(C57-F57&gt;0.005,MIN(SUMIF(Inputs!$D$5:$D$263,A57,Inputs!$E$5:$E$263),C57-F57),0)</f>
        <v>0</v>
      </c>
      <c r="H57" s="29">
        <f t="shared" si="1"/>
        <v>4918906.6172777675</v>
      </c>
      <c r="I57" s="29">
        <f t="shared" si="3"/>
        <v>81093.382722233888</v>
      </c>
      <c r="J57" s="29">
        <f t="shared" si="4"/>
        <v>1898260.601657395</v>
      </c>
      <c r="K57" s="29">
        <f>IF(K56*(1+Inputs!$B$12)-Inputs!$B$14&lt;0.005,0,K56*(1+Inputs!$B$12)-Inputs!$B$14)</f>
        <v>4918906.6172777787</v>
      </c>
    </row>
    <row r="58" spans="1:11" x14ac:dyDescent="0.3">
      <c r="A58" s="27">
        <v>55</v>
      </c>
      <c r="B58" s="28">
        <f>EDATE(Inputs!$B$7,A58-1)</f>
        <v>47304</v>
      </c>
      <c r="C58" s="29">
        <f t="shared" si="2"/>
        <v>4918906.6172777675</v>
      </c>
      <c r="D58" s="29">
        <f>IF(C58&gt;0.005,MIN(Inputs!$B$14,C58+E58),0)</f>
        <v>36654.703414437572</v>
      </c>
      <c r="E58" s="29">
        <f>IF(C58&gt;0.005,C58*Inputs!$B$12,0)</f>
        <v>34842.25520571752</v>
      </c>
      <c r="F58" s="29">
        <f t="shared" si="0"/>
        <v>1812.4482087200522</v>
      </c>
      <c r="G58" s="29">
        <f>IF(C58-F58&gt;0.005,MIN(SUMIF(Inputs!$D$5:$D$263,A58,Inputs!$E$5:$E$263),C58-F58),0)</f>
        <v>0</v>
      </c>
      <c r="H58" s="29">
        <f t="shared" si="1"/>
        <v>4917094.1690690471</v>
      </c>
      <c r="I58" s="29">
        <f t="shared" si="3"/>
        <v>82905.830930953933</v>
      </c>
      <c r="J58" s="29">
        <f t="shared" si="4"/>
        <v>1933102.8568631127</v>
      </c>
      <c r="K58" s="29">
        <f>IF(K57*(1+Inputs!$B$12)-Inputs!$B$14&lt;0.005,0,K57*(1+Inputs!$B$12)-Inputs!$B$14)</f>
        <v>4917094.1690690592</v>
      </c>
    </row>
    <row r="59" spans="1:11" x14ac:dyDescent="0.3">
      <c r="A59" s="27">
        <v>56</v>
      </c>
      <c r="B59" s="28">
        <f>EDATE(Inputs!$B$7,A59-1)</f>
        <v>47335</v>
      </c>
      <c r="C59" s="29">
        <f t="shared" si="2"/>
        <v>4917094.1690690471</v>
      </c>
      <c r="D59" s="29">
        <f>IF(C59&gt;0.005,MIN(Inputs!$B$14,C59+E59),0)</f>
        <v>36654.703414437572</v>
      </c>
      <c r="E59" s="29">
        <f>IF(C59&gt;0.005,C59*Inputs!$B$12,0)</f>
        <v>34829.417030905752</v>
      </c>
      <c r="F59" s="29">
        <f t="shared" si="0"/>
        <v>1825.2863835318203</v>
      </c>
      <c r="G59" s="29">
        <f>IF(C59-F59&gt;0.005,MIN(SUMIF(Inputs!$D$5:$D$263,A59,Inputs!$E$5:$E$263),C59-F59),0)</f>
        <v>0</v>
      </c>
      <c r="H59" s="29">
        <f t="shared" si="1"/>
        <v>4915268.8826855151</v>
      </c>
      <c r="I59" s="29">
        <f t="shared" si="3"/>
        <v>84731.117314485746</v>
      </c>
      <c r="J59" s="29">
        <f t="shared" si="4"/>
        <v>1967932.2738940185</v>
      </c>
      <c r="K59" s="29">
        <f>IF(K58*(1+Inputs!$B$12)-Inputs!$B$14&lt;0.005,0,K58*(1+Inputs!$B$12)-Inputs!$B$14)</f>
        <v>4915268.8826855272</v>
      </c>
    </row>
    <row r="60" spans="1:11" x14ac:dyDescent="0.3">
      <c r="A60" s="27">
        <v>57</v>
      </c>
      <c r="B60" s="28">
        <f>EDATE(Inputs!$B$7,A60-1)</f>
        <v>47366</v>
      </c>
      <c r="C60" s="29">
        <f t="shared" si="2"/>
        <v>4915268.8826855151</v>
      </c>
      <c r="D60" s="29">
        <f>IF(C60&gt;0.005,MIN(Inputs!$B$14,C60+E60),0)</f>
        <v>36654.703414437572</v>
      </c>
      <c r="E60" s="29">
        <f>IF(C60&gt;0.005,C60*Inputs!$B$12,0)</f>
        <v>34816.487919022402</v>
      </c>
      <c r="F60" s="29">
        <f t="shared" si="0"/>
        <v>1838.2154954151702</v>
      </c>
      <c r="G60" s="29">
        <f>IF(C60-F60&gt;0.005,MIN(SUMIF(Inputs!$D$5:$D$263,A60,Inputs!$E$5:$E$263),C60-F60),0)</f>
        <v>0</v>
      </c>
      <c r="H60" s="29">
        <f t="shared" si="1"/>
        <v>4913430.6671901001</v>
      </c>
      <c r="I60" s="29">
        <f t="shared" si="3"/>
        <v>86569.332809900923</v>
      </c>
      <c r="J60" s="29">
        <f t="shared" si="4"/>
        <v>2002748.7618130408</v>
      </c>
      <c r="K60" s="29">
        <f>IF(K59*(1+Inputs!$B$12)-Inputs!$B$14&lt;0.005,0,K59*(1+Inputs!$B$12)-Inputs!$B$14)</f>
        <v>4913430.6671901122</v>
      </c>
    </row>
    <row r="61" spans="1:11" x14ac:dyDescent="0.3">
      <c r="A61" s="27">
        <v>58</v>
      </c>
      <c r="B61" s="28">
        <f>EDATE(Inputs!$B$7,A61-1)</f>
        <v>47396</v>
      </c>
      <c r="C61" s="29">
        <f t="shared" si="2"/>
        <v>4913430.6671901001</v>
      </c>
      <c r="D61" s="29">
        <f>IF(C61&gt;0.005,MIN(Inputs!$B$14,C61+E61),0)</f>
        <v>36654.703414437572</v>
      </c>
      <c r="E61" s="29">
        <f>IF(C61&gt;0.005,C61*Inputs!$B$12,0)</f>
        <v>34803.467225929875</v>
      </c>
      <c r="F61" s="29">
        <f t="shared" si="0"/>
        <v>1851.2361885076971</v>
      </c>
      <c r="G61" s="29">
        <f>IF(C61-F61&gt;0.005,MIN(SUMIF(Inputs!$D$5:$D$263,A61,Inputs!$E$5:$E$263),C61-F61),0)</f>
        <v>0</v>
      </c>
      <c r="H61" s="29">
        <f t="shared" si="1"/>
        <v>4911579.4310015924</v>
      </c>
      <c r="I61" s="29">
        <f t="shared" si="3"/>
        <v>88420.56899840862</v>
      </c>
      <c r="J61" s="29">
        <f t="shared" si="4"/>
        <v>2037552.2290389708</v>
      </c>
      <c r="K61" s="29">
        <f>IF(K60*(1+Inputs!$B$12)-Inputs!$B$14&lt;0.005,0,K60*(1+Inputs!$B$12)-Inputs!$B$14)</f>
        <v>4911579.4310016045</v>
      </c>
    </row>
    <row r="62" spans="1:11" x14ac:dyDescent="0.3">
      <c r="A62" s="27">
        <v>59</v>
      </c>
      <c r="B62" s="28">
        <f>EDATE(Inputs!$B$7,A62-1)</f>
        <v>47427</v>
      </c>
      <c r="C62" s="29">
        <f t="shared" si="2"/>
        <v>4911579.4310015924</v>
      </c>
      <c r="D62" s="29">
        <f>IF(C62&gt;0.005,MIN(Inputs!$B$14,C62+E62),0)</f>
        <v>36654.703414437572</v>
      </c>
      <c r="E62" s="29">
        <f>IF(C62&gt;0.005,C62*Inputs!$B$12,0)</f>
        <v>34790.354302927946</v>
      </c>
      <c r="F62" s="29">
        <f t="shared" si="0"/>
        <v>1864.3491115096258</v>
      </c>
      <c r="G62" s="29">
        <f>IF(C62-F62&gt;0.005,MIN(SUMIF(Inputs!$D$5:$D$263,A62,Inputs!$E$5:$E$263),C62-F62),0)</f>
        <v>0</v>
      </c>
      <c r="H62" s="29">
        <f t="shared" si="1"/>
        <v>4909715.0818900829</v>
      </c>
      <c r="I62" s="29">
        <f t="shared" si="3"/>
        <v>90284.918109918246</v>
      </c>
      <c r="J62" s="29">
        <f t="shared" si="4"/>
        <v>2072342.5833418986</v>
      </c>
      <c r="K62" s="29">
        <f>IF(K61*(1+Inputs!$B$12)-Inputs!$B$14&lt;0.005,0,K61*(1+Inputs!$B$12)-Inputs!$B$14)</f>
        <v>4909715.081890095</v>
      </c>
    </row>
    <row r="63" spans="1:11" x14ac:dyDescent="0.3">
      <c r="A63" s="27">
        <v>60</v>
      </c>
      <c r="B63" s="28">
        <f>EDATE(Inputs!$B$7,A63-1)</f>
        <v>47457</v>
      </c>
      <c r="C63" s="29">
        <f t="shared" si="2"/>
        <v>4909715.0818900829</v>
      </c>
      <c r="D63" s="29">
        <f>IF(C63&gt;0.005,MIN(Inputs!$B$14,C63+E63),0)</f>
        <v>36654.703414437572</v>
      </c>
      <c r="E63" s="29">
        <f>IF(C63&gt;0.005,C63*Inputs!$B$12,0)</f>
        <v>34777.14849672142</v>
      </c>
      <c r="F63" s="29">
        <f t="shared" si="0"/>
        <v>1877.554917716152</v>
      </c>
      <c r="G63" s="29">
        <f>IF(C63-F63&gt;0.005,MIN(SUMIF(Inputs!$D$5:$D$263,A63,Inputs!$E$5:$E$263),C63-F63),0)</f>
        <v>0</v>
      </c>
      <c r="H63" s="29">
        <f t="shared" si="1"/>
        <v>4907837.5269723665</v>
      </c>
      <c r="I63" s="29">
        <f t="shared" si="3"/>
        <v>92162.473027634405</v>
      </c>
      <c r="J63" s="29">
        <f t="shared" si="4"/>
        <v>2107119.7318386203</v>
      </c>
      <c r="K63" s="29">
        <f>IF(K62*(1+Inputs!$B$12)-Inputs!$B$14&lt;0.005,0,K62*(1+Inputs!$B$12)-Inputs!$B$14)</f>
        <v>4907837.5269723795</v>
      </c>
    </row>
    <row r="64" spans="1:11" x14ac:dyDescent="0.3">
      <c r="A64" s="27">
        <v>61</v>
      </c>
      <c r="B64" s="28">
        <f>EDATE(Inputs!$B$7,A64-1)</f>
        <v>47488</v>
      </c>
      <c r="C64" s="29">
        <f t="shared" si="2"/>
        <v>4907837.5269723665</v>
      </c>
      <c r="D64" s="29">
        <f>IF(C64&gt;0.005,MIN(Inputs!$B$14,C64+E64),0)</f>
        <v>36654.703414437572</v>
      </c>
      <c r="E64" s="29">
        <f>IF(C64&gt;0.005,C64*Inputs!$B$12,0)</f>
        <v>34763.849149387599</v>
      </c>
      <c r="F64" s="29">
        <f t="shared" si="0"/>
        <v>1890.854265049973</v>
      </c>
      <c r="G64" s="29">
        <f>IF(C64-F64&gt;0.005,MIN(SUMIF(Inputs!$D$5:$D$263,A64,Inputs!$E$5:$E$263),C64-F64),0)</f>
        <v>0</v>
      </c>
      <c r="H64" s="29">
        <f t="shared" si="1"/>
        <v>4905946.6727073165</v>
      </c>
      <c r="I64" s="29">
        <f t="shared" si="3"/>
        <v>94053.327292684378</v>
      </c>
      <c r="J64" s="29">
        <f t="shared" si="4"/>
        <v>2141883.5809880081</v>
      </c>
      <c r="K64" s="29">
        <f>IF(K63*(1+Inputs!$B$12)-Inputs!$B$14&lt;0.005,0,K63*(1+Inputs!$B$12)-Inputs!$B$14)</f>
        <v>4905946.6727073295</v>
      </c>
    </row>
    <row r="65" spans="1:11" x14ac:dyDescent="0.3">
      <c r="A65" s="27">
        <v>62</v>
      </c>
      <c r="B65" s="28">
        <f>EDATE(Inputs!$B$7,A65-1)</f>
        <v>47519</v>
      </c>
      <c r="C65" s="29">
        <f t="shared" si="2"/>
        <v>4905946.6727073165</v>
      </c>
      <c r="D65" s="29">
        <f>IF(C65&gt;0.005,MIN(Inputs!$B$14,C65+E65),0)</f>
        <v>36654.703414437572</v>
      </c>
      <c r="E65" s="29">
        <f>IF(C65&gt;0.005,C65*Inputs!$B$12,0)</f>
        <v>34750.455598343491</v>
      </c>
      <c r="F65" s="29">
        <f t="shared" si="0"/>
        <v>1904.2478160940809</v>
      </c>
      <c r="G65" s="29">
        <f>IF(C65-F65&gt;0.005,MIN(SUMIF(Inputs!$D$5:$D$263,A65,Inputs!$E$5:$E$263),C65-F65),0)</f>
        <v>0</v>
      </c>
      <c r="H65" s="29">
        <f t="shared" si="1"/>
        <v>4904042.4248912223</v>
      </c>
      <c r="I65" s="29">
        <f t="shared" si="3"/>
        <v>95957.575108778459</v>
      </c>
      <c r="J65" s="29">
        <f t="shared" si="4"/>
        <v>2176634.0365863517</v>
      </c>
      <c r="K65" s="29">
        <f>IF(K64*(1+Inputs!$B$12)-Inputs!$B$14&lt;0.005,0,K64*(1+Inputs!$B$12)-Inputs!$B$14)</f>
        <v>4904042.4248912353</v>
      </c>
    </row>
    <row r="66" spans="1:11" x14ac:dyDescent="0.3">
      <c r="A66" s="27">
        <v>63</v>
      </c>
      <c r="B66" s="28">
        <f>EDATE(Inputs!$B$7,A66-1)</f>
        <v>47547</v>
      </c>
      <c r="C66" s="29">
        <f t="shared" si="2"/>
        <v>4904042.4248912223</v>
      </c>
      <c r="D66" s="29">
        <f>IF(C66&gt;0.005,MIN(Inputs!$B$14,C66+E66),0)</f>
        <v>36654.703414437572</v>
      </c>
      <c r="E66" s="29">
        <f>IF(C66&gt;0.005,C66*Inputs!$B$12,0)</f>
        <v>34736.967176312828</v>
      </c>
      <c r="F66" s="29">
        <f t="shared" si="0"/>
        <v>1917.736238124744</v>
      </c>
      <c r="G66" s="29">
        <f>IF(C66-F66&gt;0.005,MIN(SUMIF(Inputs!$D$5:$D$263,A66,Inputs!$E$5:$E$263),C66-F66),0)</f>
        <v>0</v>
      </c>
      <c r="H66" s="29">
        <f t="shared" si="1"/>
        <v>4902124.6886530975</v>
      </c>
      <c r="I66" s="29">
        <f t="shared" si="3"/>
        <v>97875.311346903211</v>
      </c>
      <c r="J66" s="29">
        <f t="shared" si="4"/>
        <v>2211371.0037626647</v>
      </c>
      <c r="K66" s="29">
        <f>IF(K65*(1+Inputs!$B$12)-Inputs!$B$14&lt;0.005,0,K65*(1+Inputs!$B$12)-Inputs!$B$14)</f>
        <v>4902124.6886531105</v>
      </c>
    </row>
    <row r="67" spans="1:11" x14ac:dyDescent="0.3">
      <c r="A67" s="27">
        <v>64</v>
      </c>
      <c r="B67" s="28">
        <f>EDATE(Inputs!$B$7,A67-1)</f>
        <v>47578</v>
      </c>
      <c r="C67" s="29">
        <f t="shared" si="2"/>
        <v>4902124.6886530975</v>
      </c>
      <c r="D67" s="29">
        <f>IF(C67&gt;0.005,MIN(Inputs!$B$14,C67+E67),0)</f>
        <v>36654.703414437572</v>
      </c>
      <c r="E67" s="29">
        <f>IF(C67&gt;0.005,C67*Inputs!$B$12,0)</f>
        <v>34723.383211292778</v>
      </c>
      <c r="F67" s="29">
        <f t="shared" si="0"/>
        <v>1931.3202031447945</v>
      </c>
      <c r="G67" s="29">
        <f>IF(C67-F67&gt;0.005,MIN(SUMIF(Inputs!$D$5:$D$263,A67,Inputs!$E$5:$E$263),C67-F67),0)</f>
        <v>0</v>
      </c>
      <c r="H67" s="29">
        <f t="shared" si="1"/>
        <v>4900193.3684499525</v>
      </c>
      <c r="I67" s="29">
        <f t="shared" si="3"/>
        <v>99806.631550048012</v>
      </c>
      <c r="J67" s="29">
        <f t="shared" si="4"/>
        <v>2246094.3869739575</v>
      </c>
      <c r="K67" s="29">
        <f>IF(K66*(1+Inputs!$B$12)-Inputs!$B$14&lt;0.005,0,K66*(1+Inputs!$B$12)-Inputs!$B$14)</f>
        <v>4900193.3684499664</v>
      </c>
    </row>
    <row r="68" spans="1:11" x14ac:dyDescent="0.3">
      <c r="A68" s="27">
        <v>65</v>
      </c>
      <c r="B68" s="28">
        <f>EDATE(Inputs!$B$7,A68-1)</f>
        <v>47608</v>
      </c>
      <c r="C68" s="29">
        <f t="shared" si="2"/>
        <v>4900193.3684499525</v>
      </c>
      <c r="D68" s="29">
        <f>IF(C68&gt;0.005,MIN(Inputs!$B$14,C68+E68),0)</f>
        <v>36654.703414437572</v>
      </c>
      <c r="E68" s="29">
        <f>IF(C68&gt;0.005,C68*Inputs!$B$12,0)</f>
        <v>34709.703026520496</v>
      </c>
      <c r="F68" s="29">
        <f t="shared" ref="F68:F131" si="5">D68-E68</f>
        <v>1945.0003879170763</v>
      </c>
      <c r="G68" s="29">
        <f>IF(C68-F68&gt;0.005,MIN(SUMIF(Inputs!$D$5:$D$263,A68,Inputs!$E$5:$E$263),C68-F68),0)</f>
        <v>0</v>
      </c>
      <c r="H68" s="29">
        <f t="shared" ref="H68:H131" si="6">IF(C68-F68-G68&lt;0.005,0,C68-F68-G68)</f>
        <v>4898248.3680620352</v>
      </c>
      <c r="I68" s="29">
        <f t="shared" si="3"/>
        <v>101751.63193796508</v>
      </c>
      <c r="J68" s="29">
        <f t="shared" si="4"/>
        <v>2280804.0900004781</v>
      </c>
      <c r="K68" s="29">
        <f>IF(K67*(1+Inputs!$B$12)-Inputs!$B$14&lt;0.005,0,K67*(1+Inputs!$B$12)-Inputs!$B$14)</f>
        <v>4898248.3680620501</v>
      </c>
    </row>
    <row r="69" spans="1:11" x14ac:dyDescent="0.3">
      <c r="A69" s="27">
        <v>66</v>
      </c>
      <c r="B69" s="28">
        <f>EDATE(Inputs!$B$7,A69-1)</f>
        <v>47639</v>
      </c>
      <c r="C69" s="29">
        <f t="shared" ref="C69:C132" si="7">H68</f>
        <v>4898248.3680620352</v>
      </c>
      <c r="D69" s="29">
        <f>IF(C69&gt;0.005,MIN(Inputs!$B$14,C69+E69),0)</f>
        <v>36654.703414437572</v>
      </c>
      <c r="E69" s="29">
        <f>IF(C69&gt;0.005,C69*Inputs!$B$12,0)</f>
        <v>34695.925940439418</v>
      </c>
      <c r="F69" s="29">
        <f t="shared" si="5"/>
        <v>1958.7774739981542</v>
      </c>
      <c r="G69" s="29">
        <f>IF(C69-F69&gt;0.005,MIN(SUMIF(Inputs!$D$5:$D$263,A69,Inputs!$E$5:$E$263),C69-F69),0)</f>
        <v>0</v>
      </c>
      <c r="H69" s="29">
        <f t="shared" si="6"/>
        <v>4896289.5905880369</v>
      </c>
      <c r="I69" s="29">
        <f t="shared" ref="I69:I132" si="8">I68+F69+G69</f>
        <v>103710.40941196324</v>
      </c>
      <c r="J69" s="29">
        <f t="shared" ref="J69:J132" si="9">J68+E69</f>
        <v>2315500.0159409177</v>
      </c>
      <c r="K69" s="29">
        <f>IF(K68*(1+Inputs!$B$12)-Inputs!$B$14&lt;0.005,0,K68*(1+Inputs!$B$12)-Inputs!$B$14)</f>
        <v>4896289.5905880518</v>
      </c>
    </row>
    <row r="70" spans="1:11" x14ac:dyDescent="0.3">
      <c r="A70" s="27">
        <v>67</v>
      </c>
      <c r="B70" s="28">
        <f>EDATE(Inputs!$B$7,A70-1)</f>
        <v>47669</v>
      </c>
      <c r="C70" s="29">
        <f t="shared" si="7"/>
        <v>4896289.5905880369</v>
      </c>
      <c r="D70" s="29">
        <f>IF(C70&gt;0.005,MIN(Inputs!$B$14,C70+E70),0)</f>
        <v>36654.703414437572</v>
      </c>
      <c r="E70" s="29">
        <f>IF(C70&gt;0.005,C70*Inputs!$B$12,0)</f>
        <v>34682.051266665265</v>
      </c>
      <c r="F70" s="29">
        <f t="shared" si="5"/>
        <v>1972.6521477723072</v>
      </c>
      <c r="G70" s="29">
        <f>IF(C70-F70&gt;0.005,MIN(SUMIF(Inputs!$D$5:$D$263,A70,Inputs!$E$5:$E$263),C70-F70),0)</f>
        <v>0</v>
      </c>
      <c r="H70" s="29">
        <f t="shared" si="6"/>
        <v>4894316.9384402642</v>
      </c>
      <c r="I70" s="29">
        <f t="shared" si="8"/>
        <v>105683.06155973554</v>
      </c>
      <c r="J70" s="29">
        <f t="shared" si="9"/>
        <v>2350182.0672075828</v>
      </c>
      <c r="K70" s="29">
        <f>IF(K69*(1+Inputs!$B$12)-Inputs!$B$14&lt;0.005,0,K69*(1+Inputs!$B$12)-Inputs!$B$14)</f>
        <v>4894316.93844028</v>
      </c>
    </row>
    <row r="71" spans="1:11" x14ac:dyDescent="0.3">
      <c r="A71" s="27">
        <v>68</v>
      </c>
      <c r="B71" s="28">
        <f>EDATE(Inputs!$B$7,A71-1)</f>
        <v>47700</v>
      </c>
      <c r="C71" s="29">
        <f t="shared" si="7"/>
        <v>4894316.9384402642</v>
      </c>
      <c r="D71" s="29">
        <f>IF(C71&gt;0.005,MIN(Inputs!$B$14,C71+E71),0)</f>
        <v>36654.703414437572</v>
      </c>
      <c r="E71" s="29">
        <f>IF(C71&gt;0.005,C71*Inputs!$B$12,0)</f>
        <v>34668.078313951875</v>
      </c>
      <c r="F71" s="29">
        <f t="shared" si="5"/>
        <v>1986.6251004856967</v>
      </c>
      <c r="G71" s="29">
        <f>IF(C71-F71&gt;0.005,MIN(SUMIF(Inputs!$D$5:$D$263,A71,Inputs!$E$5:$E$263),C71-F71),0)</f>
        <v>0</v>
      </c>
      <c r="H71" s="29">
        <f t="shared" si="6"/>
        <v>4892330.3133397782</v>
      </c>
      <c r="I71" s="29">
        <f t="shared" si="8"/>
        <v>107669.68666022122</v>
      </c>
      <c r="J71" s="29">
        <f t="shared" si="9"/>
        <v>2384850.1455215346</v>
      </c>
      <c r="K71" s="29">
        <f>IF(K70*(1+Inputs!$B$12)-Inputs!$B$14&lt;0.005,0,K70*(1+Inputs!$B$12)-Inputs!$B$14)</f>
        <v>4892330.313339795</v>
      </c>
    </row>
    <row r="72" spans="1:11" x14ac:dyDescent="0.3">
      <c r="A72" s="27">
        <v>69</v>
      </c>
      <c r="B72" s="28">
        <f>EDATE(Inputs!$B$7,A72-1)</f>
        <v>47731</v>
      </c>
      <c r="C72" s="29">
        <f t="shared" si="7"/>
        <v>4892330.3133397782</v>
      </c>
      <c r="D72" s="29">
        <f>IF(C72&gt;0.005,MIN(Inputs!$B$14,C72+E72),0)</f>
        <v>36654.703414437572</v>
      </c>
      <c r="E72" s="29">
        <f>IF(C72&gt;0.005,C72*Inputs!$B$12,0)</f>
        <v>34654.006386156761</v>
      </c>
      <c r="F72" s="29">
        <f t="shared" si="5"/>
        <v>2000.6970282808106</v>
      </c>
      <c r="G72" s="29">
        <f>IF(C72-F72&gt;0.005,MIN(SUMIF(Inputs!$D$5:$D$263,A72,Inputs!$E$5:$E$263),C72-F72),0)</f>
        <v>0</v>
      </c>
      <c r="H72" s="29">
        <f t="shared" si="6"/>
        <v>4890329.6163114971</v>
      </c>
      <c r="I72" s="29">
        <f t="shared" si="8"/>
        <v>109670.38368850204</v>
      </c>
      <c r="J72" s="29">
        <f t="shared" si="9"/>
        <v>2419504.1519076913</v>
      </c>
      <c r="K72" s="29">
        <f>IF(K71*(1+Inputs!$B$12)-Inputs!$B$14&lt;0.005,0,K71*(1+Inputs!$B$12)-Inputs!$B$14)</f>
        <v>4890329.6163115148</v>
      </c>
    </row>
    <row r="73" spans="1:11" x14ac:dyDescent="0.3">
      <c r="A73" s="27">
        <v>70</v>
      </c>
      <c r="B73" s="28">
        <f>EDATE(Inputs!$B$7,A73-1)</f>
        <v>47761</v>
      </c>
      <c r="C73" s="29">
        <f t="shared" si="7"/>
        <v>4890329.6163114971</v>
      </c>
      <c r="D73" s="29">
        <f>IF(C73&gt;0.005,MIN(Inputs!$B$14,C73+E73),0)</f>
        <v>36654.703414437572</v>
      </c>
      <c r="E73" s="29">
        <f>IF(C73&gt;0.005,C73*Inputs!$B$12,0)</f>
        <v>34639.834782206439</v>
      </c>
      <c r="F73" s="29">
        <f t="shared" si="5"/>
        <v>2014.8686322311332</v>
      </c>
      <c r="G73" s="29">
        <f>IF(C73-F73&gt;0.005,MIN(SUMIF(Inputs!$D$5:$D$263,A73,Inputs!$E$5:$E$263),C73-F73),0)</f>
        <v>0</v>
      </c>
      <c r="H73" s="29">
        <f t="shared" si="6"/>
        <v>4888314.7476792661</v>
      </c>
      <c r="I73" s="29">
        <f t="shared" si="8"/>
        <v>111685.25232073318</v>
      </c>
      <c r="J73" s="29">
        <f t="shared" si="9"/>
        <v>2454143.9866898977</v>
      </c>
      <c r="K73" s="29">
        <f>IF(K72*(1+Inputs!$B$12)-Inputs!$B$14&lt;0.005,0,K72*(1+Inputs!$B$12)-Inputs!$B$14)</f>
        <v>4888314.7476792838</v>
      </c>
    </row>
    <row r="74" spans="1:11" x14ac:dyDescent="0.3">
      <c r="A74" s="27">
        <v>71</v>
      </c>
      <c r="B74" s="28">
        <f>EDATE(Inputs!$B$7,A74-1)</f>
        <v>47792</v>
      </c>
      <c r="C74" s="29">
        <f t="shared" si="7"/>
        <v>4888314.7476792661</v>
      </c>
      <c r="D74" s="29">
        <f>IF(C74&gt;0.005,MIN(Inputs!$B$14,C74+E74),0)</f>
        <v>36654.703414437572</v>
      </c>
      <c r="E74" s="29">
        <f>IF(C74&gt;0.005,C74*Inputs!$B$12,0)</f>
        <v>34625.562796061473</v>
      </c>
      <c r="F74" s="29">
        <f t="shared" si="5"/>
        <v>2029.1406183760992</v>
      </c>
      <c r="G74" s="29">
        <f>IF(C74-F74&gt;0.005,MIN(SUMIF(Inputs!$D$5:$D$263,A74,Inputs!$E$5:$E$263),C74-F74),0)</f>
        <v>0</v>
      </c>
      <c r="H74" s="29">
        <f t="shared" si="6"/>
        <v>4886285.6070608897</v>
      </c>
      <c r="I74" s="29">
        <f t="shared" si="8"/>
        <v>113714.39293910928</v>
      </c>
      <c r="J74" s="29">
        <f t="shared" si="9"/>
        <v>2488769.5494859591</v>
      </c>
      <c r="K74" s="29">
        <f>IF(K73*(1+Inputs!$B$12)-Inputs!$B$14&lt;0.005,0,K73*(1+Inputs!$B$12)-Inputs!$B$14)</f>
        <v>4886285.6070609083</v>
      </c>
    </row>
    <row r="75" spans="1:11" x14ac:dyDescent="0.3">
      <c r="A75" s="27">
        <v>72</v>
      </c>
      <c r="B75" s="28">
        <f>EDATE(Inputs!$B$7,A75-1)</f>
        <v>47822</v>
      </c>
      <c r="C75" s="29">
        <f t="shared" si="7"/>
        <v>4886285.6070608897</v>
      </c>
      <c r="D75" s="29">
        <f>IF(C75&gt;0.005,MIN(Inputs!$B$14,C75+E75),0)</f>
        <v>36654.703414437572</v>
      </c>
      <c r="E75" s="29">
        <f>IF(C75&gt;0.005,C75*Inputs!$B$12,0)</f>
        <v>34611.189716681307</v>
      </c>
      <c r="F75" s="29">
        <f t="shared" si="5"/>
        <v>2043.5136977562652</v>
      </c>
      <c r="G75" s="29">
        <f>IF(C75-F75&gt;0.005,MIN(SUMIF(Inputs!$D$5:$D$263,A75,Inputs!$E$5:$E$263),C75-F75),0)</f>
        <v>0</v>
      </c>
      <c r="H75" s="29">
        <f t="shared" si="6"/>
        <v>4884242.0933631333</v>
      </c>
      <c r="I75" s="29">
        <f t="shared" si="8"/>
        <v>115757.90663686555</v>
      </c>
      <c r="J75" s="29">
        <f t="shared" si="9"/>
        <v>2523380.7392026405</v>
      </c>
      <c r="K75" s="29">
        <f>IF(K74*(1+Inputs!$B$12)-Inputs!$B$14&lt;0.005,0,K74*(1+Inputs!$B$12)-Inputs!$B$14)</f>
        <v>4884242.0933631528</v>
      </c>
    </row>
    <row r="76" spans="1:11" x14ac:dyDescent="0.3">
      <c r="A76" s="27">
        <v>73</v>
      </c>
      <c r="B76" s="28">
        <f>EDATE(Inputs!$B$7,A76-1)</f>
        <v>47853</v>
      </c>
      <c r="C76" s="29">
        <f t="shared" si="7"/>
        <v>4884242.0933631333</v>
      </c>
      <c r="D76" s="29">
        <f>IF(C76&gt;0.005,MIN(Inputs!$B$14,C76+E76),0)</f>
        <v>36654.703414437572</v>
      </c>
      <c r="E76" s="29">
        <f>IF(C76&gt;0.005,C76*Inputs!$B$12,0)</f>
        <v>34596.714827988864</v>
      </c>
      <c r="F76" s="29">
        <f t="shared" si="5"/>
        <v>2057.9885864487078</v>
      </c>
      <c r="G76" s="29">
        <f>IF(C76-F76&gt;0.005,MIN(SUMIF(Inputs!$D$5:$D$263,A76,Inputs!$E$5:$E$263),C76-F76),0)</f>
        <v>0</v>
      </c>
      <c r="H76" s="29">
        <f t="shared" si="6"/>
        <v>4882184.1047766842</v>
      </c>
      <c r="I76" s="29">
        <f t="shared" si="8"/>
        <v>117815.89522331426</v>
      </c>
      <c r="J76" s="29">
        <f t="shared" si="9"/>
        <v>2557977.4540306292</v>
      </c>
      <c r="K76" s="29">
        <f>IF(K75*(1+Inputs!$B$12)-Inputs!$B$14&lt;0.005,0,K75*(1+Inputs!$B$12)-Inputs!$B$14)</f>
        <v>4882184.1047767047</v>
      </c>
    </row>
    <row r="77" spans="1:11" x14ac:dyDescent="0.3">
      <c r="A77" s="27">
        <v>74</v>
      </c>
      <c r="B77" s="28">
        <f>EDATE(Inputs!$B$7,A77-1)</f>
        <v>47884</v>
      </c>
      <c r="C77" s="29">
        <f t="shared" si="7"/>
        <v>4882184.1047766842</v>
      </c>
      <c r="D77" s="29">
        <f>IF(C77&gt;0.005,MIN(Inputs!$B$14,C77+E77),0)</f>
        <v>36654.703414437572</v>
      </c>
      <c r="E77" s="29">
        <f>IF(C77&gt;0.005,C77*Inputs!$B$12,0)</f>
        <v>34582.137408834846</v>
      </c>
      <c r="F77" s="29">
        <f t="shared" si="5"/>
        <v>2072.5660056027264</v>
      </c>
      <c r="G77" s="29">
        <f>IF(C77-F77&gt;0.005,MIN(SUMIF(Inputs!$D$5:$D$263,A77,Inputs!$E$5:$E$263),C77-F77),0)</f>
        <v>0</v>
      </c>
      <c r="H77" s="29">
        <f t="shared" si="6"/>
        <v>4880111.5387710817</v>
      </c>
      <c r="I77" s="29">
        <f t="shared" si="8"/>
        <v>119888.46122891699</v>
      </c>
      <c r="J77" s="29">
        <f t="shared" si="9"/>
        <v>2592559.5914394641</v>
      </c>
      <c r="K77" s="29">
        <f>IF(K76*(1+Inputs!$B$12)-Inputs!$B$14&lt;0.005,0,K76*(1+Inputs!$B$12)-Inputs!$B$14)</f>
        <v>4880111.5387711022</v>
      </c>
    </row>
    <row r="78" spans="1:11" x14ac:dyDescent="0.3">
      <c r="A78" s="27">
        <v>75</v>
      </c>
      <c r="B78" s="28">
        <f>EDATE(Inputs!$B$7,A78-1)</f>
        <v>47912</v>
      </c>
      <c r="C78" s="29">
        <f t="shared" si="7"/>
        <v>4880111.5387710817</v>
      </c>
      <c r="D78" s="29">
        <f>IF(C78&gt;0.005,MIN(Inputs!$B$14,C78+E78),0)</f>
        <v>36654.703414437572</v>
      </c>
      <c r="E78" s="29">
        <f>IF(C78&gt;0.005,C78*Inputs!$B$12,0)</f>
        <v>34567.456732961829</v>
      </c>
      <c r="F78" s="29">
        <f t="shared" si="5"/>
        <v>2087.2466814757427</v>
      </c>
      <c r="G78" s="29">
        <f>IF(C78-F78&gt;0.005,MIN(SUMIF(Inputs!$D$5:$D$263,A78,Inputs!$E$5:$E$263),C78-F78),0)</f>
        <v>0</v>
      </c>
      <c r="H78" s="29">
        <f t="shared" si="6"/>
        <v>4878024.2920896057</v>
      </c>
      <c r="I78" s="29">
        <f t="shared" si="8"/>
        <v>121975.70791039272</v>
      </c>
      <c r="J78" s="29">
        <f t="shared" si="9"/>
        <v>2627127.0481724259</v>
      </c>
      <c r="K78" s="29">
        <f>IF(K77*(1+Inputs!$B$12)-Inputs!$B$14&lt;0.005,0,K77*(1+Inputs!$B$12)-Inputs!$B$14)</f>
        <v>4878024.2920896271</v>
      </c>
    </row>
    <row r="79" spans="1:11" x14ac:dyDescent="0.3">
      <c r="A79" s="27">
        <v>76</v>
      </c>
      <c r="B79" s="28">
        <f>EDATE(Inputs!$B$7,A79-1)</f>
        <v>47943</v>
      </c>
      <c r="C79" s="29">
        <f t="shared" si="7"/>
        <v>4878024.2920896057</v>
      </c>
      <c r="D79" s="29">
        <f>IF(C79&gt;0.005,MIN(Inputs!$B$14,C79+E79),0)</f>
        <v>36654.703414437572</v>
      </c>
      <c r="E79" s="29">
        <f>IF(C79&gt;0.005,C79*Inputs!$B$12,0)</f>
        <v>34552.672068968044</v>
      </c>
      <c r="F79" s="29">
        <f t="shared" si="5"/>
        <v>2102.0313454695279</v>
      </c>
      <c r="G79" s="29">
        <f>IF(C79-F79&gt;0.005,MIN(SUMIF(Inputs!$D$5:$D$263,A79,Inputs!$E$5:$E$263),C79-F79),0)</f>
        <v>0</v>
      </c>
      <c r="H79" s="29">
        <f t="shared" si="6"/>
        <v>4875922.2607441358</v>
      </c>
      <c r="I79" s="29">
        <f t="shared" si="8"/>
        <v>124077.73925586225</v>
      </c>
      <c r="J79" s="29">
        <f t="shared" si="9"/>
        <v>2661679.7202413939</v>
      </c>
      <c r="K79" s="29">
        <f>IF(K78*(1+Inputs!$B$12)-Inputs!$B$14&lt;0.005,0,K78*(1+Inputs!$B$12)-Inputs!$B$14)</f>
        <v>4875922.2607441582</v>
      </c>
    </row>
    <row r="80" spans="1:11" x14ac:dyDescent="0.3">
      <c r="A80" s="27">
        <v>77</v>
      </c>
      <c r="B80" s="28">
        <f>EDATE(Inputs!$B$7,A80-1)</f>
        <v>47973</v>
      </c>
      <c r="C80" s="29">
        <f t="shared" si="7"/>
        <v>4875922.2607441358</v>
      </c>
      <c r="D80" s="29">
        <f>IF(C80&gt;0.005,MIN(Inputs!$B$14,C80+E80),0)</f>
        <v>36654.703414437572</v>
      </c>
      <c r="E80" s="29">
        <f>IF(C80&gt;0.005,C80*Inputs!$B$12,0)</f>
        <v>34537.782680270968</v>
      </c>
      <c r="F80" s="29">
        <f t="shared" si="5"/>
        <v>2116.9207341666042</v>
      </c>
      <c r="G80" s="29">
        <f>IF(C80-F80&gt;0.005,MIN(SUMIF(Inputs!$D$5:$D$263,A80,Inputs!$E$5:$E$263),C80-F80),0)</f>
        <v>0</v>
      </c>
      <c r="H80" s="29">
        <f t="shared" si="6"/>
        <v>4873805.3400099697</v>
      </c>
      <c r="I80" s="29">
        <f t="shared" si="8"/>
        <v>126194.65999002886</v>
      </c>
      <c r="J80" s="29">
        <f t="shared" si="9"/>
        <v>2696217.5029216651</v>
      </c>
      <c r="K80" s="29">
        <f>IF(K79*(1+Inputs!$B$12)-Inputs!$B$14&lt;0.005,0,K79*(1+Inputs!$B$12)-Inputs!$B$14)</f>
        <v>4873805.340009992</v>
      </c>
    </row>
    <row r="81" spans="1:11" x14ac:dyDescent="0.3">
      <c r="A81" s="27">
        <v>78</v>
      </c>
      <c r="B81" s="28">
        <f>EDATE(Inputs!$B$7,A81-1)</f>
        <v>48004</v>
      </c>
      <c r="C81" s="29">
        <f t="shared" si="7"/>
        <v>4873805.3400099697</v>
      </c>
      <c r="D81" s="29">
        <f>IF(C81&gt;0.005,MIN(Inputs!$B$14,C81+E81),0)</f>
        <v>36654.703414437572</v>
      </c>
      <c r="E81" s="29">
        <f>IF(C81&gt;0.005,C81*Inputs!$B$12,0)</f>
        <v>34522.78782507062</v>
      </c>
      <c r="F81" s="29">
        <f t="shared" si="5"/>
        <v>2131.9155893669522</v>
      </c>
      <c r="G81" s="29">
        <f>IF(C81-F81&gt;0.005,MIN(SUMIF(Inputs!$D$5:$D$263,A81,Inputs!$E$5:$E$263),C81-F81),0)</f>
        <v>0</v>
      </c>
      <c r="H81" s="29">
        <f t="shared" si="6"/>
        <v>4871673.4244206026</v>
      </c>
      <c r="I81" s="29">
        <f t="shared" si="8"/>
        <v>128326.57557939581</v>
      </c>
      <c r="J81" s="29">
        <f t="shared" si="9"/>
        <v>2730740.2907467359</v>
      </c>
      <c r="K81" s="29">
        <f>IF(K80*(1+Inputs!$B$12)-Inputs!$B$14&lt;0.005,0,K80*(1+Inputs!$B$12)-Inputs!$B$14)</f>
        <v>4871673.424420625</v>
      </c>
    </row>
    <row r="82" spans="1:11" x14ac:dyDescent="0.3">
      <c r="A82" s="27">
        <v>79</v>
      </c>
      <c r="B82" s="28">
        <f>EDATE(Inputs!$B$7,A82-1)</f>
        <v>48034</v>
      </c>
      <c r="C82" s="29">
        <f t="shared" si="7"/>
        <v>4871673.4244206026</v>
      </c>
      <c r="D82" s="29">
        <f>IF(C82&gt;0.005,MIN(Inputs!$B$14,C82+E82),0)</f>
        <v>36654.703414437572</v>
      </c>
      <c r="E82" s="29">
        <f>IF(C82&gt;0.005,C82*Inputs!$B$12,0)</f>
        <v>34507.686756312607</v>
      </c>
      <c r="F82" s="29">
        <f t="shared" si="5"/>
        <v>2147.016658124965</v>
      </c>
      <c r="G82" s="29">
        <f>IF(C82-F82&gt;0.005,MIN(SUMIF(Inputs!$D$5:$D$263,A82,Inputs!$E$5:$E$263),C82-F82),0)</f>
        <v>0</v>
      </c>
      <c r="H82" s="29">
        <f t="shared" si="6"/>
        <v>4869526.4077624781</v>
      </c>
      <c r="I82" s="29">
        <f t="shared" si="8"/>
        <v>130473.59223752077</v>
      </c>
      <c r="J82" s="29">
        <f t="shared" si="9"/>
        <v>2765247.9775030483</v>
      </c>
      <c r="K82" s="29">
        <f>IF(K81*(1+Inputs!$B$12)-Inputs!$B$14&lt;0.005,0,K81*(1+Inputs!$B$12)-Inputs!$B$14)</f>
        <v>4869526.4077625005</v>
      </c>
    </row>
    <row r="83" spans="1:11" x14ac:dyDescent="0.3">
      <c r="A83" s="27">
        <v>80</v>
      </c>
      <c r="B83" s="28">
        <f>EDATE(Inputs!$B$7,A83-1)</f>
        <v>48065</v>
      </c>
      <c r="C83" s="29">
        <f t="shared" si="7"/>
        <v>4869526.4077624781</v>
      </c>
      <c r="D83" s="29">
        <f>IF(C83&gt;0.005,MIN(Inputs!$B$14,C83+E83),0)</f>
        <v>36654.703414437572</v>
      </c>
      <c r="E83" s="29">
        <f>IF(C83&gt;0.005,C83*Inputs!$B$12,0)</f>
        <v>34492.478721650892</v>
      </c>
      <c r="F83" s="29">
        <f t="shared" si="5"/>
        <v>2162.22469278668</v>
      </c>
      <c r="G83" s="29">
        <f>IF(C83-F83&gt;0.005,MIN(SUMIF(Inputs!$D$5:$D$263,A83,Inputs!$E$5:$E$263),C83-F83),0)</f>
        <v>0</v>
      </c>
      <c r="H83" s="29">
        <f t="shared" si="6"/>
        <v>4867364.1830696911</v>
      </c>
      <c r="I83" s="29">
        <f t="shared" si="8"/>
        <v>132635.81693030745</v>
      </c>
      <c r="J83" s="29">
        <f t="shared" si="9"/>
        <v>2799740.456224699</v>
      </c>
      <c r="K83" s="29">
        <f>IF(K82*(1+Inputs!$B$12)-Inputs!$B$14&lt;0.005,0,K82*(1+Inputs!$B$12)-Inputs!$B$14)</f>
        <v>4867364.1830697143</v>
      </c>
    </row>
    <row r="84" spans="1:11" x14ac:dyDescent="0.3">
      <c r="A84" s="27">
        <v>81</v>
      </c>
      <c r="B84" s="28">
        <f>EDATE(Inputs!$B$7,A84-1)</f>
        <v>48096</v>
      </c>
      <c r="C84" s="29">
        <f t="shared" si="7"/>
        <v>4867364.1830696911</v>
      </c>
      <c r="D84" s="29">
        <f>IF(C84&gt;0.005,MIN(Inputs!$B$14,C84+E84),0)</f>
        <v>36654.703414437572</v>
      </c>
      <c r="E84" s="29">
        <f>IF(C84&gt;0.005,C84*Inputs!$B$12,0)</f>
        <v>34477.162963410316</v>
      </c>
      <c r="F84" s="29">
        <f t="shared" si="5"/>
        <v>2177.5404510272565</v>
      </c>
      <c r="G84" s="29">
        <f>IF(C84-F84&gt;0.005,MIN(SUMIF(Inputs!$D$5:$D$263,A84,Inputs!$E$5:$E$263),C84-F84),0)</f>
        <v>0</v>
      </c>
      <c r="H84" s="29">
        <f t="shared" si="6"/>
        <v>4865186.6426186636</v>
      </c>
      <c r="I84" s="29">
        <f t="shared" si="8"/>
        <v>134813.3573813347</v>
      </c>
      <c r="J84" s="29">
        <f t="shared" si="9"/>
        <v>2834217.6191881094</v>
      </c>
      <c r="K84" s="29">
        <f>IF(K83*(1+Inputs!$B$12)-Inputs!$B$14&lt;0.005,0,K83*(1+Inputs!$B$12)-Inputs!$B$14)</f>
        <v>4865186.6426186878</v>
      </c>
    </row>
    <row r="85" spans="1:11" x14ac:dyDescent="0.3">
      <c r="A85" s="27">
        <v>82</v>
      </c>
      <c r="B85" s="28">
        <f>EDATE(Inputs!$B$7,A85-1)</f>
        <v>48126</v>
      </c>
      <c r="C85" s="29">
        <f t="shared" si="7"/>
        <v>4865186.6426186636</v>
      </c>
      <c r="D85" s="29">
        <f>IF(C85&gt;0.005,MIN(Inputs!$B$14,C85+E85),0)</f>
        <v>36654.703414437572</v>
      </c>
      <c r="E85" s="29">
        <f>IF(C85&gt;0.005,C85*Inputs!$B$12,0)</f>
        <v>34461.73871854887</v>
      </c>
      <c r="F85" s="29">
        <f t="shared" si="5"/>
        <v>2192.9646958887024</v>
      </c>
      <c r="G85" s="29">
        <f>IF(C85-F85&gt;0.005,MIN(SUMIF(Inputs!$D$5:$D$263,A85,Inputs!$E$5:$E$263),C85-F85),0)</f>
        <v>0</v>
      </c>
      <c r="H85" s="29">
        <f t="shared" si="6"/>
        <v>4862993.677922775</v>
      </c>
      <c r="I85" s="29">
        <f t="shared" si="8"/>
        <v>137006.32207722339</v>
      </c>
      <c r="J85" s="29">
        <f t="shared" si="9"/>
        <v>2868679.3579066582</v>
      </c>
      <c r="K85" s="29">
        <f>IF(K84*(1+Inputs!$B$12)-Inputs!$B$14&lt;0.005,0,K84*(1+Inputs!$B$12)-Inputs!$B$14)</f>
        <v>4862993.6779227993</v>
      </c>
    </row>
    <row r="86" spans="1:11" x14ac:dyDescent="0.3">
      <c r="A86" s="27">
        <v>83</v>
      </c>
      <c r="B86" s="28">
        <f>EDATE(Inputs!$B$7,A86-1)</f>
        <v>48157</v>
      </c>
      <c r="C86" s="29">
        <f t="shared" si="7"/>
        <v>4862993.677922775</v>
      </c>
      <c r="D86" s="29">
        <f>IF(C86&gt;0.005,MIN(Inputs!$B$14,C86+E86),0)</f>
        <v>36654.703414437572</v>
      </c>
      <c r="E86" s="29">
        <f>IF(C86&gt;0.005,C86*Inputs!$B$12,0)</f>
        <v>34446.20521861966</v>
      </c>
      <c r="F86" s="29">
        <f t="shared" si="5"/>
        <v>2208.4981958179123</v>
      </c>
      <c r="G86" s="29">
        <f>IF(C86-F86&gt;0.005,MIN(SUMIF(Inputs!$D$5:$D$263,A86,Inputs!$E$5:$E$263),C86-F86),0)</f>
        <v>0</v>
      </c>
      <c r="H86" s="29">
        <f t="shared" si="6"/>
        <v>4860785.1797269573</v>
      </c>
      <c r="I86" s="29">
        <f t="shared" si="8"/>
        <v>139214.82027304132</v>
      </c>
      <c r="J86" s="29">
        <f t="shared" si="9"/>
        <v>2903125.5631252779</v>
      </c>
      <c r="K86" s="29">
        <f>IF(K85*(1+Inputs!$B$12)-Inputs!$B$14&lt;0.005,0,K85*(1+Inputs!$B$12)-Inputs!$B$14)</f>
        <v>4860785.1797269816</v>
      </c>
    </row>
    <row r="87" spans="1:11" x14ac:dyDescent="0.3">
      <c r="A87" s="27">
        <v>84</v>
      </c>
      <c r="B87" s="28">
        <f>EDATE(Inputs!$B$7,A87-1)</f>
        <v>48187</v>
      </c>
      <c r="C87" s="29">
        <f t="shared" si="7"/>
        <v>4860785.1797269573</v>
      </c>
      <c r="D87" s="29">
        <f>IF(C87&gt;0.005,MIN(Inputs!$B$14,C87+E87),0)</f>
        <v>36654.703414437572</v>
      </c>
      <c r="E87" s="29">
        <f>IF(C87&gt;0.005,C87*Inputs!$B$12,0)</f>
        <v>34430.561689732618</v>
      </c>
      <c r="F87" s="29">
        <f t="shared" si="5"/>
        <v>2224.141724704954</v>
      </c>
      <c r="G87" s="29">
        <f>IF(C87-F87&gt;0.005,MIN(SUMIF(Inputs!$D$5:$D$263,A87,Inputs!$E$5:$E$263),C87-F87),0)</f>
        <v>0</v>
      </c>
      <c r="H87" s="29">
        <f t="shared" si="6"/>
        <v>4858561.0380022526</v>
      </c>
      <c r="I87" s="29">
        <f t="shared" si="8"/>
        <v>141438.96199774626</v>
      </c>
      <c r="J87" s="29">
        <f t="shared" si="9"/>
        <v>2937556.1248150105</v>
      </c>
      <c r="K87" s="29">
        <f>IF(K86*(1+Inputs!$B$12)-Inputs!$B$14&lt;0.005,0,K86*(1+Inputs!$B$12)-Inputs!$B$14)</f>
        <v>4858561.0380022768</v>
      </c>
    </row>
    <row r="88" spans="1:11" x14ac:dyDescent="0.3">
      <c r="A88" s="27">
        <v>85</v>
      </c>
      <c r="B88" s="28">
        <f>EDATE(Inputs!$B$7,A88-1)</f>
        <v>48218</v>
      </c>
      <c r="C88" s="29">
        <f t="shared" si="7"/>
        <v>4858561.0380022526</v>
      </c>
      <c r="D88" s="29">
        <f>IF(C88&gt;0.005,MIN(Inputs!$B$14,C88+E88),0)</f>
        <v>36654.703414437572</v>
      </c>
      <c r="E88" s="29">
        <f>IF(C88&gt;0.005,C88*Inputs!$B$12,0)</f>
        <v>34414.807352515956</v>
      </c>
      <c r="F88" s="29">
        <f t="shared" si="5"/>
        <v>2239.8960619216159</v>
      </c>
      <c r="G88" s="29">
        <f>IF(C88-F88&gt;0.005,MIN(SUMIF(Inputs!$D$5:$D$263,A88,Inputs!$E$5:$E$263),C88-F88),0)</f>
        <v>0</v>
      </c>
      <c r="H88" s="29">
        <f t="shared" si="6"/>
        <v>4856321.1419403311</v>
      </c>
      <c r="I88" s="29">
        <f t="shared" si="8"/>
        <v>143678.85805966787</v>
      </c>
      <c r="J88" s="29">
        <f t="shared" si="9"/>
        <v>2971970.9321675263</v>
      </c>
      <c r="K88" s="29">
        <f>IF(K87*(1+Inputs!$B$12)-Inputs!$B$14&lt;0.005,0,K87*(1+Inputs!$B$12)-Inputs!$B$14)</f>
        <v>4856321.1419403553</v>
      </c>
    </row>
    <row r="89" spans="1:11" x14ac:dyDescent="0.3">
      <c r="A89" s="27">
        <v>86</v>
      </c>
      <c r="B89" s="28">
        <f>EDATE(Inputs!$B$7,A89-1)</f>
        <v>48249</v>
      </c>
      <c r="C89" s="29">
        <f t="shared" si="7"/>
        <v>4856321.1419403311</v>
      </c>
      <c r="D89" s="29">
        <f>IF(C89&gt;0.005,MIN(Inputs!$B$14,C89+E89),0)</f>
        <v>36654.703414437572</v>
      </c>
      <c r="E89" s="29">
        <f>IF(C89&gt;0.005,C89*Inputs!$B$12,0)</f>
        <v>34398.941422077347</v>
      </c>
      <c r="F89" s="29">
        <f t="shared" si="5"/>
        <v>2255.7619923602251</v>
      </c>
      <c r="G89" s="29">
        <f>IF(C89-F89&gt;0.005,MIN(SUMIF(Inputs!$D$5:$D$263,A89,Inputs!$E$5:$E$263),C89-F89),0)</f>
        <v>0</v>
      </c>
      <c r="H89" s="29">
        <f t="shared" si="6"/>
        <v>4854065.3799479706</v>
      </c>
      <c r="I89" s="29">
        <f t="shared" si="8"/>
        <v>145934.6200520281</v>
      </c>
      <c r="J89" s="29">
        <f t="shared" si="9"/>
        <v>3006369.8735896037</v>
      </c>
      <c r="K89" s="29">
        <f>IF(K88*(1+Inputs!$B$12)-Inputs!$B$14&lt;0.005,0,K88*(1+Inputs!$B$12)-Inputs!$B$14)</f>
        <v>4854065.3799479958</v>
      </c>
    </row>
    <row r="90" spans="1:11" x14ac:dyDescent="0.3">
      <c r="A90" s="27">
        <v>87</v>
      </c>
      <c r="B90" s="28">
        <f>EDATE(Inputs!$B$7,A90-1)</f>
        <v>48278</v>
      </c>
      <c r="C90" s="29">
        <f t="shared" si="7"/>
        <v>4854065.3799479706</v>
      </c>
      <c r="D90" s="29">
        <f>IF(C90&gt;0.005,MIN(Inputs!$B$14,C90+E90),0)</f>
        <v>36654.703414437572</v>
      </c>
      <c r="E90" s="29">
        <f>IF(C90&gt;0.005,C90*Inputs!$B$12,0)</f>
        <v>34382.963107964795</v>
      </c>
      <c r="F90" s="29">
        <f t="shared" si="5"/>
        <v>2271.7403064727769</v>
      </c>
      <c r="G90" s="29">
        <f>IF(C90-F90&gt;0.005,MIN(SUMIF(Inputs!$D$5:$D$263,A90,Inputs!$E$5:$E$263),C90-F90),0)</f>
        <v>0</v>
      </c>
      <c r="H90" s="29">
        <f t="shared" si="6"/>
        <v>4851793.6396414982</v>
      </c>
      <c r="I90" s="29">
        <f t="shared" si="8"/>
        <v>148206.36035850088</v>
      </c>
      <c r="J90" s="29">
        <f t="shared" si="9"/>
        <v>3040752.8366975687</v>
      </c>
      <c r="K90" s="29">
        <f>IF(K89*(1+Inputs!$B$12)-Inputs!$B$14&lt;0.005,0,K89*(1+Inputs!$B$12)-Inputs!$B$14)</f>
        <v>4851793.6396415234</v>
      </c>
    </row>
    <row r="91" spans="1:11" x14ac:dyDescent="0.3">
      <c r="A91" s="27">
        <v>88</v>
      </c>
      <c r="B91" s="28">
        <f>EDATE(Inputs!$B$7,A91-1)</f>
        <v>48309</v>
      </c>
      <c r="C91" s="29">
        <f t="shared" si="7"/>
        <v>4851793.6396414982</v>
      </c>
      <c r="D91" s="29">
        <f>IF(C91&gt;0.005,MIN(Inputs!$B$14,C91+E91),0)</f>
        <v>36654.703414437572</v>
      </c>
      <c r="E91" s="29">
        <f>IF(C91&gt;0.005,C91*Inputs!$B$12,0)</f>
        <v>34366.871614127282</v>
      </c>
      <c r="F91" s="29">
        <f t="shared" si="5"/>
        <v>2287.8318003102904</v>
      </c>
      <c r="G91" s="29">
        <f>IF(C91-F91&gt;0.005,MIN(SUMIF(Inputs!$D$5:$D$263,A91,Inputs!$E$5:$E$263),C91-F91),0)</f>
        <v>0</v>
      </c>
      <c r="H91" s="29">
        <f t="shared" si="6"/>
        <v>4849505.8078411883</v>
      </c>
      <c r="I91" s="29">
        <f t="shared" si="8"/>
        <v>150494.19215881117</v>
      </c>
      <c r="J91" s="29">
        <f t="shared" si="9"/>
        <v>3075119.7083116961</v>
      </c>
      <c r="K91" s="29">
        <f>IF(K90*(1+Inputs!$B$12)-Inputs!$B$14&lt;0.005,0,K90*(1+Inputs!$B$12)-Inputs!$B$14)</f>
        <v>4849505.8078412134</v>
      </c>
    </row>
    <row r="92" spans="1:11" x14ac:dyDescent="0.3">
      <c r="A92" s="27">
        <v>89</v>
      </c>
      <c r="B92" s="28">
        <f>EDATE(Inputs!$B$7,A92-1)</f>
        <v>48339</v>
      </c>
      <c r="C92" s="29">
        <f t="shared" si="7"/>
        <v>4849505.8078411883</v>
      </c>
      <c r="D92" s="29">
        <f>IF(C92&gt;0.005,MIN(Inputs!$B$14,C92+E92),0)</f>
        <v>36654.703414437572</v>
      </c>
      <c r="E92" s="29">
        <f>IF(C92&gt;0.005,C92*Inputs!$B$12,0)</f>
        <v>34350.666138875087</v>
      </c>
      <c r="F92" s="29">
        <f t="shared" si="5"/>
        <v>2304.0372755624849</v>
      </c>
      <c r="G92" s="29">
        <f>IF(C92-F92&gt;0.005,MIN(SUMIF(Inputs!$D$5:$D$263,A92,Inputs!$E$5:$E$263),C92-F92),0)</f>
        <v>0</v>
      </c>
      <c r="H92" s="29">
        <f t="shared" si="6"/>
        <v>4847201.7705656262</v>
      </c>
      <c r="I92" s="29">
        <f t="shared" si="8"/>
        <v>152798.22943437367</v>
      </c>
      <c r="J92" s="29">
        <f t="shared" si="9"/>
        <v>3109470.3744505714</v>
      </c>
      <c r="K92" s="29">
        <f>IF(K91*(1+Inputs!$B$12)-Inputs!$B$14&lt;0.005,0,K91*(1+Inputs!$B$12)-Inputs!$B$14)</f>
        <v>4847201.7705656514</v>
      </c>
    </row>
    <row r="93" spans="1:11" x14ac:dyDescent="0.3">
      <c r="A93" s="27">
        <v>90</v>
      </c>
      <c r="B93" s="28">
        <f>EDATE(Inputs!$B$7,A93-1)</f>
        <v>48370</v>
      </c>
      <c r="C93" s="29">
        <f t="shared" si="7"/>
        <v>4847201.7705656262</v>
      </c>
      <c r="D93" s="29">
        <f>IF(C93&gt;0.005,MIN(Inputs!$B$14,C93+E93),0)</f>
        <v>36654.703414437572</v>
      </c>
      <c r="E93" s="29">
        <f>IF(C93&gt;0.005,C93*Inputs!$B$12,0)</f>
        <v>34334.345874839855</v>
      </c>
      <c r="F93" s="29">
        <f t="shared" si="5"/>
        <v>2320.3575395977168</v>
      </c>
      <c r="G93" s="29">
        <f>IF(C93-F93&gt;0.005,MIN(SUMIF(Inputs!$D$5:$D$263,A93,Inputs!$E$5:$E$263),C93-F93),0)</f>
        <v>0</v>
      </c>
      <c r="H93" s="29">
        <f t="shared" si="6"/>
        <v>4844881.4130260283</v>
      </c>
      <c r="I93" s="29">
        <f t="shared" si="8"/>
        <v>155118.5869739714</v>
      </c>
      <c r="J93" s="29">
        <f t="shared" si="9"/>
        <v>3143804.7203254113</v>
      </c>
      <c r="K93" s="29">
        <f>IF(K92*(1+Inputs!$B$12)-Inputs!$B$14&lt;0.005,0,K92*(1+Inputs!$B$12)-Inputs!$B$14)</f>
        <v>4844881.4130260544</v>
      </c>
    </row>
    <row r="94" spans="1:11" x14ac:dyDescent="0.3">
      <c r="A94" s="27">
        <v>91</v>
      </c>
      <c r="B94" s="28">
        <f>EDATE(Inputs!$B$7,A94-1)</f>
        <v>48400</v>
      </c>
      <c r="C94" s="29">
        <f t="shared" si="7"/>
        <v>4844881.4130260283</v>
      </c>
      <c r="D94" s="29">
        <f>IF(C94&gt;0.005,MIN(Inputs!$B$14,C94+E94),0)</f>
        <v>36654.703414437572</v>
      </c>
      <c r="E94" s="29">
        <f>IF(C94&gt;0.005,C94*Inputs!$B$12,0)</f>
        <v>34317.91000893437</v>
      </c>
      <c r="F94" s="29">
        <f t="shared" si="5"/>
        <v>2336.7934055032019</v>
      </c>
      <c r="G94" s="29">
        <f>IF(C94-F94&gt;0.005,MIN(SUMIF(Inputs!$D$5:$D$263,A94,Inputs!$E$5:$E$263),C94-F94),0)</f>
        <v>0</v>
      </c>
      <c r="H94" s="29">
        <f t="shared" si="6"/>
        <v>4842544.6196205253</v>
      </c>
      <c r="I94" s="29">
        <f t="shared" si="8"/>
        <v>157455.38037947461</v>
      </c>
      <c r="J94" s="29">
        <f t="shared" si="9"/>
        <v>3178122.6303343456</v>
      </c>
      <c r="K94" s="29">
        <f>IF(K93*(1+Inputs!$B$12)-Inputs!$B$14&lt;0.005,0,K93*(1+Inputs!$B$12)-Inputs!$B$14)</f>
        <v>4842544.6196205514</v>
      </c>
    </row>
    <row r="95" spans="1:11" x14ac:dyDescent="0.3">
      <c r="A95" s="27">
        <v>92</v>
      </c>
      <c r="B95" s="28">
        <f>EDATE(Inputs!$B$7,A95-1)</f>
        <v>48431</v>
      </c>
      <c r="C95" s="29">
        <f t="shared" si="7"/>
        <v>4842544.6196205253</v>
      </c>
      <c r="D95" s="29">
        <f>IF(C95&gt;0.005,MIN(Inputs!$B$14,C95+E95),0)</f>
        <v>36654.703414437572</v>
      </c>
      <c r="E95" s="29">
        <f>IF(C95&gt;0.005,C95*Inputs!$B$12,0)</f>
        <v>34301.357722312059</v>
      </c>
      <c r="F95" s="29">
        <f t="shared" si="5"/>
        <v>2353.3456921255129</v>
      </c>
      <c r="G95" s="29">
        <f>IF(C95-F95&gt;0.005,MIN(SUMIF(Inputs!$D$5:$D$263,A95,Inputs!$E$5:$E$263),C95-F95),0)</f>
        <v>0</v>
      </c>
      <c r="H95" s="29">
        <f t="shared" si="6"/>
        <v>4840191.2739284001</v>
      </c>
      <c r="I95" s="29">
        <f t="shared" si="8"/>
        <v>159808.7260716001</v>
      </c>
      <c r="J95" s="29">
        <f t="shared" si="9"/>
        <v>3212423.9880566578</v>
      </c>
      <c r="K95" s="29">
        <f>IF(K94*(1+Inputs!$B$12)-Inputs!$B$14&lt;0.005,0,K94*(1+Inputs!$B$12)-Inputs!$B$14)</f>
        <v>4840191.2739284262</v>
      </c>
    </row>
    <row r="96" spans="1:11" x14ac:dyDescent="0.3">
      <c r="A96" s="27">
        <v>93</v>
      </c>
      <c r="B96" s="28">
        <f>EDATE(Inputs!$B$7,A96-1)</f>
        <v>48462</v>
      </c>
      <c r="C96" s="29">
        <f t="shared" si="7"/>
        <v>4840191.2739284001</v>
      </c>
      <c r="D96" s="29">
        <f>IF(C96&gt;0.005,MIN(Inputs!$B$14,C96+E96),0)</f>
        <v>36654.703414437572</v>
      </c>
      <c r="E96" s="29">
        <f>IF(C96&gt;0.005,C96*Inputs!$B$12,0)</f>
        <v>34284.688190326167</v>
      </c>
      <c r="F96" s="29">
        <f t="shared" si="5"/>
        <v>2370.0152241114047</v>
      </c>
      <c r="G96" s="29">
        <f>IF(C96-F96&gt;0.005,MIN(SUMIF(Inputs!$D$5:$D$263,A96,Inputs!$E$5:$E$263),C96-F96),0)</f>
        <v>0</v>
      </c>
      <c r="H96" s="29">
        <f t="shared" si="6"/>
        <v>4837821.2587042889</v>
      </c>
      <c r="I96" s="29">
        <f t="shared" si="8"/>
        <v>162178.74129571152</v>
      </c>
      <c r="J96" s="29">
        <f t="shared" si="9"/>
        <v>3246708.6762469839</v>
      </c>
      <c r="K96" s="29">
        <f>IF(K95*(1+Inputs!$B$12)-Inputs!$B$14&lt;0.005,0,K95*(1+Inputs!$B$12)-Inputs!$B$14)</f>
        <v>4837821.2587043149</v>
      </c>
    </row>
    <row r="97" spans="1:11" x14ac:dyDescent="0.3">
      <c r="A97" s="27">
        <v>94</v>
      </c>
      <c r="B97" s="28">
        <f>EDATE(Inputs!$B$7,A97-1)</f>
        <v>48492</v>
      </c>
      <c r="C97" s="29">
        <f t="shared" si="7"/>
        <v>4837821.2587042889</v>
      </c>
      <c r="D97" s="29">
        <f>IF(C97&gt;0.005,MIN(Inputs!$B$14,C97+E97),0)</f>
        <v>36654.703414437572</v>
      </c>
      <c r="E97" s="29">
        <f>IF(C97&gt;0.005,C97*Inputs!$B$12,0)</f>
        <v>34267.900582488714</v>
      </c>
      <c r="F97" s="29">
        <f t="shared" si="5"/>
        <v>2386.8028319488585</v>
      </c>
      <c r="G97" s="29">
        <f>IF(C97-F97&gt;0.005,MIN(SUMIF(Inputs!$D$5:$D$263,A97,Inputs!$E$5:$E$263),C97-F97),0)</f>
        <v>0</v>
      </c>
      <c r="H97" s="29">
        <f t="shared" si="6"/>
        <v>4835434.4558723401</v>
      </c>
      <c r="I97" s="29">
        <f t="shared" si="8"/>
        <v>164565.54412766037</v>
      </c>
      <c r="J97" s="29">
        <f t="shared" si="9"/>
        <v>3280976.5768294726</v>
      </c>
      <c r="K97" s="29">
        <f>IF(K96*(1+Inputs!$B$12)-Inputs!$B$14&lt;0.005,0,K96*(1+Inputs!$B$12)-Inputs!$B$14)</f>
        <v>4835434.4558723662</v>
      </c>
    </row>
    <row r="98" spans="1:11" x14ac:dyDescent="0.3">
      <c r="A98" s="27">
        <v>95</v>
      </c>
      <c r="B98" s="28">
        <f>EDATE(Inputs!$B$7,A98-1)</f>
        <v>48523</v>
      </c>
      <c r="C98" s="29">
        <f t="shared" si="7"/>
        <v>4835434.4558723401</v>
      </c>
      <c r="D98" s="29">
        <f>IF(C98&gt;0.005,MIN(Inputs!$B$14,C98+E98),0)</f>
        <v>36654.703414437572</v>
      </c>
      <c r="E98" s="29">
        <f>IF(C98&gt;0.005,C98*Inputs!$B$12,0)</f>
        <v>34250.994062429076</v>
      </c>
      <c r="F98" s="29">
        <f t="shared" si="5"/>
        <v>2403.7093520084964</v>
      </c>
      <c r="G98" s="29">
        <f>IF(C98-F98&gt;0.005,MIN(SUMIF(Inputs!$D$5:$D$263,A98,Inputs!$E$5:$E$263),C98-F98),0)</f>
        <v>0</v>
      </c>
      <c r="H98" s="29">
        <f t="shared" si="6"/>
        <v>4833030.7465203321</v>
      </c>
      <c r="I98" s="29">
        <f t="shared" si="8"/>
        <v>166969.25347966887</v>
      </c>
      <c r="J98" s="29">
        <f t="shared" si="9"/>
        <v>3315227.5708919019</v>
      </c>
      <c r="K98" s="29">
        <f>IF(K97*(1+Inputs!$B$12)-Inputs!$B$14&lt;0.005,0,K97*(1+Inputs!$B$12)-Inputs!$B$14)</f>
        <v>4833030.7465203581</v>
      </c>
    </row>
    <row r="99" spans="1:11" x14ac:dyDescent="0.3">
      <c r="A99" s="27">
        <v>96</v>
      </c>
      <c r="B99" s="28">
        <f>EDATE(Inputs!$B$7,A99-1)</f>
        <v>48553</v>
      </c>
      <c r="C99" s="29">
        <f t="shared" si="7"/>
        <v>4833030.7465203321</v>
      </c>
      <c r="D99" s="29">
        <f>IF(C99&gt;0.005,MIN(Inputs!$B$14,C99+E99),0)</f>
        <v>36654.703414437572</v>
      </c>
      <c r="E99" s="29">
        <f>IF(C99&gt;0.005,C99*Inputs!$B$12,0)</f>
        <v>34233.967787852358</v>
      </c>
      <c r="F99" s="29">
        <f t="shared" si="5"/>
        <v>2420.735626585214</v>
      </c>
      <c r="G99" s="29">
        <f>IF(C99-F99&gt;0.005,MIN(SUMIF(Inputs!$D$5:$D$263,A99,Inputs!$E$5:$E$263),C99-F99),0)</f>
        <v>0</v>
      </c>
      <c r="H99" s="29">
        <f t="shared" si="6"/>
        <v>4830610.0108937472</v>
      </c>
      <c r="I99" s="29">
        <f t="shared" si="8"/>
        <v>169389.98910625407</v>
      </c>
      <c r="J99" s="29">
        <f t="shared" si="9"/>
        <v>3349461.5386797544</v>
      </c>
      <c r="K99" s="29">
        <f>IF(K98*(1+Inputs!$B$12)-Inputs!$B$14&lt;0.005,0,K98*(1+Inputs!$B$12)-Inputs!$B$14)</f>
        <v>4830610.0108937733</v>
      </c>
    </row>
    <row r="100" spans="1:11" x14ac:dyDescent="0.3">
      <c r="A100" s="27">
        <v>97</v>
      </c>
      <c r="B100" s="28">
        <f>EDATE(Inputs!$B$7,A100-1)</f>
        <v>48584</v>
      </c>
      <c r="C100" s="29">
        <f t="shared" si="7"/>
        <v>4830610.0108937472</v>
      </c>
      <c r="D100" s="29">
        <f>IF(C100&gt;0.005,MIN(Inputs!$B$14,C100+E100),0)</f>
        <v>36654.703414437572</v>
      </c>
      <c r="E100" s="29">
        <f>IF(C100&gt;0.005,C100*Inputs!$B$12,0)</f>
        <v>34216.820910497379</v>
      </c>
      <c r="F100" s="29">
        <f t="shared" si="5"/>
        <v>2437.8825039401927</v>
      </c>
      <c r="G100" s="29">
        <f>IF(C100-F100&gt;0.005,MIN(SUMIF(Inputs!$D$5:$D$263,A100,Inputs!$E$5:$E$263),C100-F100),0)</f>
        <v>0</v>
      </c>
      <c r="H100" s="29">
        <f t="shared" si="6"/>
        <v>4828172.1283898074</v>
      </c>
      <c r="I100" s="29">
        <f t="shared" si="8"/>
        <v>171827.87161019427</v>
      </c>
      <c r="J100" s="29">
        <f t="shared" si="9"/>
        <v>3383678.3595902519</v>
      </c>
      <c r="K100" s="29">
        <f>IF(K99*(1+Inputs!$B$12)-Inputs!$B$14&lt;0.005,0,K99*(1+Inputs!$B$12)-Inputs!$B$14)</f>
        <v>4828172.1283898335</v>
      </c>
    </row>
    <row r="101" spans="1:11" x14ac:dyDescent="0.3">
      <c r="A101" s="27">
        <v>98</v>
      </c>
      <c r="B101" s="28">
        <f>EDATE(Inputs!$B$7,A101-1)</f>
        <v>48615</v>
      </c>
      <c r="C101" s="29">
        <f t="shared" si="7"/>
        <v>4828172.1283898074</v>
      </c>
      <c r="D101" s="29">
        <f>IF(C101&gt;0.005,MIN(Inputs!$B$14,C101+E101),0)</f>
        <v>36654.703414437572</v>
      </c>
      <c r="E101" s="29">
        <f>IF(C101&gt;0.005,C101*Inputs!$B$12,0)</f>
        <v>34199.552576094473</v>
      </c>
      <c r="F101" s="29">
        <f t="shared" si="5"/>
        <v>2455.1508383430992</v>
      </c>
      <c r="G101" s="29">
        <f>IF(C101-F101&gt;0.005,MIN(SUMIF(Inputs!$D$5:$D$263,A101,Inputs!$E$5:$E$263),C101-F101),0)</f>
        <v>0</v>
      </c>
      <c r="H101" s="29">
        <f t="shared" si="6"/>
        <v>4825716.977551464</v>
      </c>
      <c r="I101" s="29">
        <f t="shared" si="8"/>
        <v>174283.02244853738</v>
      </c>
      <c r="J101" s="29">
        <f t="shared" si="9"/>
        <v>3417877.9121663463</v>
      </c>
      <c r="K101" s="29">
        <f>IF(K100*(1+Inputs!$B$12)-Inputs!$B$14&lt;0.005,0,K100*(1+Inputs!$B$12)-Inputs!$B$14)</f>
        <v>4825716.977551491</v>
      </c>
    </row>
    <row r="102" spans="1:11" x14ac:dyDescent="0.3">
      <c r="A102" s="27">
        <v>99</v>
      </c>
      <c r="B102" s="28">
        <f>EDATE(Inputs!$B$7,A102-1)</f>
        <v>48643</v>
      </c>
      <c r="C102" s="29">
        <f t="shared" si="7"/>
        <v>4825716.977551464</v>
      </c>
      <c r="D102" s="29">
        <f>IF(C102&gt;0.005,MIN(Inputs!$B$14,C102+E102),0)</f>
        <v>36654.703414437572</v>
      </c>
      <c r="E102" s="29">
        <f>IF(C102&gt;0.005,C102*Inputs!$B$12,0)</f>
        <v>34182.161924322871</v>
      </c>
      <c r="F102" s="29">
        <f t="shared" si="5"/>
        <v>2472.5414901147014</v>
      </c>
      <c r="G102" s="29">
        <f>IF(C102-F102&gt;0.005,MIN(SUMIF(Inputs!$D$5:$D$263,A102,Inputs!$E$5:$E$263),C102-F102),0)</f>
        <v>0</v>
      </c>
      <c r="H102" s="29">
        <f t="shared" si="6"/>
        <v>4823244.4360613497</v>
      </c>
      <c r="I102" s="29">
        <f t="shared" si="8"/>
        <v>176755.56393865208</v>
      </c>
      <c r="J102" s="29">
        <f t="shared" si="9"/>
        <v>3452060.0740906694</v>
      </c>
      <c r="K102" s="29">
        <f>IF(K101*(1+Inputs!$B$12)-Inputs!$B$14&lt;0.005,0,K101*(1+Inputs!$B$12)-Inputs!$B$14)</f>
        <v>4823244.4360613767</v>
      </c>
    </row>
    <row r="103" spans="1:11" x14ac:dyDescent="0.3">
      <c r="A103" s="27">
        <v>100</v>
      </c>
      <c r="B103" s="28">
        <f>EDATE(Inputs!$B$7,A103-1)</f>
        <v>48674</v>
      </c>
      <c r="C103" s="29">
        <f t="shared" si="7"/>
        <v>4823244.4360613497</v>
      </c>
      <c r="D103" s="29">
        <f>IF(C103&gt;0.005,MIN(Inputs!$B$14,C103+E103),0)</f>
        <v>36654.703414437572</v>
      </c>
      <c r="E103" s="29">
        <f>IF(C103&gt;0.005,C103*Inputs!$B$12,0)</f>
        <v>34164.648088767899</v>
      </c>
      <c r="F103" s="29">
        <f t="shared" si="5"/>
        <v>2490.055325669673</v>
      </c>
      <c r="G103" s="29">
        <f>IF(C103-F103&gt;0.005,MIN(SUMIF(Inputs!$D$5:$D$263,A103,Inputs!$E$5:$E$263),C103-F103),0)</f>
        <v>0</v>
      </c>
      <c r="H103" s="29">
        <f t="shared" si="6"/>
        <v>4820754.3807356805</v>
      </c>
      <c r="I103" s="29">
        <f t="shared" si="8"/>
        <v>179245.61926432175</v>
      </c>
      <c r="J103" s="29">
        <f t="shared" si="9"/>
        <v>3486224.7221794375</v>
      </c>
      <c r="K103" s="29">
        <f>IF(K102*(1+Inputs!$B$12)-Inputs!$B$14&lt;0.005,0,K102*(1+Inputs!$B$12)-Inputs!$B$14)</f>
        <v>4820754.3807357075</v>
      </c>
    </row>
    <row r="104" spans="1:11" x14ac:dyDescent="0.3">
      <c r="A104" s="27">
        <v>101</v>
      </c>
      <c r="B104" s="28">
        <f>EDATE(Inputs!$B$7,A104-1)</f>
        <v>48704</v>
      </c>
      <c r="C104" s="29">
        <f t="shared" si="7"/>
        <v>4820754.3807356805</v>
      </c>
      <c r="D104" s="29">
        <f>IF(C104&gt;0.005,MIN(Inputs!$B$14,C104+E104),0)</f>
        <v>36654.703414437572</v>
      </c>
      <c r="E104" s="29">
        <f>IF(C104&gt;0.005,C104*Inputs!$B$12,0)</f>
        <v>34147.010196877738</v>
      </c>
      <c r="F104" s="29">
        <f t="shared" si="5"/>
        <v>2507.693217559834</v>
      </c>
      <c r="G104" s="29">
        <f>IF(C104-F104&gt;0.005,MIN(SUMIF(Inputs!$D$5:$D$263,A104,Inputs!$E$5:$E$263),C104-F104),0)</f>
        <v>0</v>
      </c>
      <c r="H104" s="29">
        <f t="shared" si="6"/>
        <v>4818246.6875181207</v>
      </c>
      <c r="I104" s="29">
        <f t="shared" si="8"/>
        <v>181753.31248188158</v>
      </c>
      <c r="J104" s="29">
        <f t="shared" si="9"/>
        <v>3520371.7323763152</v>
      </c>
      <c r="K104" s="29">
        <f>IF(K103*(1+Inputs!$B$12)-Inputs!$B$14&lt;0.005,0,K103*(1+Inputs!$B$12)-Inputs!$B$14)</f>
        <v>4818246.6875181478</v>
      </c>
    </row>
    <row r="105" spans="1:11" x14ac:dyDescent="0.3">
      <c r="A105" s="27">
        <v>102</v>
      </c>
      <c r="B105" s="28">
        <f>EDATE(Inputs!$B$7,A105-1)</f>
        <v>48735</v>
      </c>
      <c r="C105" s="29">
        <f t="shared" si="7"/>
        <v>4818246.6875181207</v>
      </c>
      <c r="D105" s="29">
        <f>IF(C105&gt;0.005,MIN(Inputs!$B$14,C105+E105),0)</f>
        <v>36654.703414437572</v>
      </c>
      <c r="E105" s="29">
        <f>IF(C105&gt;0.005,C105*Inputs!$B$12,0)</f>
        <v>34129.247369920027</v>
      </c>
      <c r="F105" s="29">
        <f t="shared" si="5"/>
        <v>2525.4560445175448</v>
      </c>
      <c r="G105" s="29">
        <f>IF(C105-F105&gt;0.005,MIN(SUMIF(Inputs!$D$5:$D$263,A105,Inputs!$E$5:$E$263),C105-F105),0)</f>
        <v>0</v>
      </c>
      <c r="H105" s="29">
        <f t="shared" si="6"/>
        <v>4815721.2314736033</v>
      </c>
      <c r="I105" s="29">
        <f t="shared" si="8"/>
        <v>184278.76852639913</v>
      </c>
      <c r="J105" s="29">
        <f t="shared" si="9"/>
        <v>3554500.9797462351</v>
      </c>
      <c r="K105" s="29">
        <f>IF(K104*(1+Inputs!$B$12)-Inputs!$B$14&lt;0.005,0,K104*(1+Inputs!$B$12)-Inputs!$B$14)</f>
        <v>4815721.2314736303</v>
      </c>
    </row>
    <row r="106" spans="1:11" x14ac:dyDescent="0.3">
      <c r="A106" s="27">
        <v>103</v>
      </c>
      <c r="B106" s="28">
        <f>EDATE(Inputs!$B$7,A106-1)</f>
        <v>48765</v>
      </c>
      <c r="C106" s="29">
        <f t="shared" si="7"/>
        <v>4815721.2314736033</v>
      </c>
      <c r="D106" s="29">
        <f>IF(C106&gt;0.005,MIN(Inputs!$B$14,C106+E106),0)</f>
        <v>36654.703414437572</v>
      </c>
      <c r="E106" s="29">
        <f>IF(C106&gt;0.005,C106*Inputs!$B$12,0)</f>
        <v>34111.358722938028</v>
      </c>
      <c r="F106" s="29">
        <f t="shared" si="5"/>
        <v>2543.3446914995438</v>
      </c>
      <c r="G106" s="29">
        <f>IF(C106-F106&gt;0.005,MIN(SUMIF(Inputs!$D$5:$D$263,A106,Inputs!$E$5:$E$263),C106-F106),0)</f>
        <v>0</v>
      </c>
      <c r="H106" s="29">
        <f t="shared" si="6"/>
        <v>4813177.8867821041</v>
      </c>
      <c r="I106" s="29">
        <f t="shared" si="8"/>
        <v>186822.11321789867</v>
      </c>
      <c r="J106" s="29">
        <f t="shared" si="9"/>
        <v>3588612.3384691733</v>
      </c>
      <c r="K106" s="29">
        <f>IF(K105*(1+Inputs!$B$12)-Inputs!$B$14&lt;0.005,0,K105*(1+Inputs!$B$12)-Inputs!$B$14)</f>
        <v>4813177.8867821312</v>
      </c>
    </row>
    <row r="107" spans="1:11" x14ac:dyDescent="0.3">
      <c r="A107" s="27">
        <v>104</v>
      </c>
      <c r="B107" s="28">
        <f>EDATE(Inputs!$B$7,A107-1)</f>
        <v>48796</v>
      </c>
      <c r="C107" s="29">
        <f t="shared" si="7"/>
        <v>4813177.8867821041</v>
      </c>
      <c r="D107" s="29">
        <f>IF(C107&gt;0.005,MIN(Inputs!$B$14,C107+E107),0)</f>
        <v>36654.703414437572</v>
      </c>
      <c r="E107" s="29">
        <f>IF(C107&gt;0.005,C107*Inputs!$B$12,0)</f>
        <v>34093.343364706576</v>
      </c>
      <c r="F107" s="29">
        <f t="shared" si="5"/>
        <v>2561.3600497309963</v>
      </c>
      <c r="G107" s="29">
        <f>IF(C107-F107&gt;0.005,MIN(SUMIF(Inputs!$D$5:$D$263,A107,Inputs!$E$5:$E$263),C107-F107),0)</f>
        <v>0</v>
      </c>
      <c r="H107" s="29">
        <f t="shared" si="6"/>
        <v>4810616.5267323731</v>
      </c>
      <c r="I107" s="29">
        <f t="shared" si="8"/>
        <v>189383.47326762968</v>
      </c>
      <c r="J107" s="29">
        <f t="shared" si="9"/>
        <v>3622705.68183388</v>
      </c>
      <c r="K107" s="29">
        <f>IF(K106*(1+Inputs!$B$12)-Inputs!$B$14&lt;0.005,0,K106*(1+Inputs!$B$12)-Inputs!$B$14)</f>
        <v>4810616.526732401</v>
      </c>
    </row>
    <row r="108" spans="1:11" x14ac:dyDescent="0.3">
      <c r="A108" s="27">
        <v>105</v>
      </c>
      <c r="B108" s="28">
        <f>EDATE(Inputs!$B$7,A108-1)</f>
        <v>48827</v>
      </c>
      <c r="C108" s="29">
        <f t="shared" si="7"/>
        <v>4810616.5267323731</v>
      </c>
      <c r="D108" s="29">
        <f>IF(C108&gt;0.005,MIN(Inputs!$B$14,C108+E108),0)</f>
        <v>36654.703414437572</v>
      </c>
      <c r="E108" s="29">
        <f>IF(C108&gt;0.005,C108*Inputs!$B$12,0)</f>
        <v>34075.200397687644</v>
      </c>
      <c r="F108" s="29">
        <f t="shared" si="5"/>
        <v>2579.5030167499281</v>
      </c>
      <c r="G108" s="29">
        <f>IF(C108-F108&gt;0.005,MIN(SUMIF(Inputs!$D$5:$D$263,A108,Inputs!$E$5:$E$263),C108-F108),0)</f>
        <v>0</v>
      </c>
      <c r="H108" s="29">
        <f t="shared" si="6"/>
        <v>4808037.0237156227</v>
      </c>
      <c r="I108" s="29">
        <f t="shared" si="8"/>
        <v>191962.97628437961</v>
      </c>
      <c r="J108" s="29">
        <f t="shared" si="9"/>
        <v>3656780.8822315675</v>
      </c>
      <c r="K108" s="29">
        <f>IF(K107*(1+Inputs!$B$12)-Inputs!$B$14&lt;0.005,0,K107*(1+Inputs!$B$12)-Inputs!$B$14)</f>
        <v>4808037.0237156516</v>
      </c>
    </row>
    <row r="109" spans="1:11" x14ac:dyDescent="0.3">
      <c r="A109" s="27">
        <v>106</v>
      </c>
      <c r="B109" s="28">
        <f>EDATE(Inputs!$B$7,A109-1)</f>
        <v>48857</v>
      </c>
      <c r="C109" s="29">
        <f t="shared" si="7"/>
        <v>4808037.0237156227</v>
      </c>
      <c r="D109" s="29">
        <f>IF(C109&gt;0.005,MIN(Inputs!$B$14,C109+E109),0)</f>
        <v>36654.703414437572</v>
      </c>
      <c r="E109" s="29">
        <f>IF(C109&gt;0.005,C109*Inputs!$B$12,0)</f>
        <v>34056.928917985664</v>
      </c>
      <c r="F109" s="29">
        <f t="shared" si="5"/>
        <v>2597.7744964519079</v>
      </c>
      <c r="G109" s="29">
        <f>IF(C109-F109&gt;0.005,MIN(SUMIF(Inputs!$D$5:$D$263,A109,Inputs!$E$5:$E$263),C109-F109),0)</f>
        <v>0</v>
      </c>
      <c r="H109" s="29">
        <f t="shared" si="6"/>
        <v>4805439.2492191708</v>
      </c>
      <c r="I109" s="29">
        <f t="shared" si="8"/>
        <v>194560.7507808315</v>
      </c>
      <c r="J109" s="29">
        <f t="shared" si="9"/>
        <v>3690837.8111495534</v>
      </c>
      <c r="K109" s="29">
        <f>IF(K108*(1+Inputs!$B$12)-Inputs!$B$14&lt;0.005,0,K108*(1+Inputs!$B$12)-Inputs!$B$14)</f>
        <v>4805439.2492191996</v>
      </c>
    </row>
    <row r="110" spans="1:11" x14ac:dyDescent="0.3">
      <c r="A110" s="27">
        <v>107</v>
      </c>
      <c r="B110" s="28">
        <f>EDATE(Inputs!$B$7,A110-1)</f>
        <v>48888</v>
      </c>
      <c r="C110" s="29">
        <f t="shared" si="7"/>
        <v>4805439.2492191708</v>
      </c>
      <c r="D110" s="29">
        <f>IF(C110&gt;0.005,MIN(Inputs!$B$14,C110+E110),0)</f>
        <v>36654.703414437572</v>
      </c>
      <c r="E110" s="29">
        <f>IF(C110&gt;0.005,C110*Inputs!$B$12,0)</f>
        <v>34038.528015302465</v>
      </c>
      <c r="F110" s="29">
        <f t="shared" si="5"/>
        <v>2616.175399135107</v>
      </c>
      <c r="G110" s="29">
        <f>IF(C110-F110&gt;0.005,MIN(SUMIF(Inputs!$D$5:$D$263,A110,Inputs!$E$5:$E$263),C110-F110),0)</f>
        <v>0</v>
      </c>
      <c r="H110" s="29">
        <f t="shared" si="6"/>
        <v>4802823.0738200359</v>
      </c>
      <c r="I110" s="29">
        <f t="shared" si="8"/>
        <v>197176.9261799666</v>
      </c>
      <c r="J110" s="29">
        <f t="shared" si="9"/>
        <v>3724876.3391648559</v>
      </c>
      <c r="K110" s="29">
        <f>IF(K109*(1+Inputs!$B$12)-Inputs!$B$14&lt;0.005,0,K109*(1+Inputs!$B$12)-Inputs!$B$14)</f>
        <v>4802823.0738200648</v>
      </c>
    </row>
    <row r="111" spans="1:11" x14ac:dyDescent="0.3">
      <c r="A111" s="27">
        <v>108</v>
      </c>
      <c r="B111" s="28">
        <f>EDATE(Inputs!$B$7,A111-1)</f>
        <v>48918</v>
      </c>
      <c r="C111" s="29">
        <f t="shared" si="7"/>
        <v>4802823.0738200359</v>
      </c>
      <c r="D111" s="29">
        <f>IF(C111&gt;0.005,MIN(Inputs!$B$14,C111+E111),0)</f>
        <v>36654.703414437572</v>
      </c>
      <c r="E111" s="29">
        <f>IF(C111&gt;0.005,C111*Inputs!$B$12,0)</f>
        <v>34019.996772891922</v>
      </c>
      <c r="F111" s="29">
        <f t="shared" si="5"/>
        <v>2634.7066415456502</v>
      </c>
      <c r="G111" s="29">
        <f>IF(C111-F111&gt;0.005,MIN(SUMIF(Inputs!$D$5:$D$263,A111,Inputs!$E$5:$E$263),C111-F111),0)</f>
        <v>0</v>
      </c>
      <c r="H111" s="29">
        <f t="shared" si="6"/>
        <v>4800188.3671784904</v>
      </c>
      <c r="I111" s="29">
        <f t="shared" si="8"/>
        <v>199811.63282151223</v>
      </c>
      <c r="J111" s="29">
        <f t="shared" si="9"/>
        <v>3758896.3359377477</v>
      </c>
      <c r="K111" s="29">
        <f>IF(K110*(1+Inputs!$B$12)-Inputs!$B$14&lt;0.005,0,K110*(1+Inputs!$B$12)-Inputs!$B$14)</f>
        <v>4800188.3671785193</v>
      </c>
    </row>
    <row r="112" spans="1:11" x14ac:dyDescent="0.3">
      <c r="A112" s="27">
        <v>109</v>
      </c>
      <c r="B112" s="28">
        <f>EDATE(Inputs!$B$7,A112-1)</f>
        <v>48949</v>
      </c>
      <c r="C112" s="29">
        <f t="shared" si="7"/>
        <v>4800188.3671784904</v>
      </c>
      <c r="D112" s="29">
        <f>IF(C112&gt;0.005,MIN(Inputs!$B$14,C112+E112),0)</f>
        <v>36654.703414437572</v>
      </c>
      <c r="E112" s="29">
        <f>IF(C112&gt;0.005,C112*Inputs!$B$12,0)</f>
        <v>34001.334267514307</v>
      </c>
      <c r="F112" s="29">
        <f t="shared" si="5"/>
        <v>2653.3691469232654</v>
      </c>
      <c r="G112" s="29">
        <f>IF(C112-F112&gt;0.005,MIN(SUMIF(Inputs!$D$5:$D$263,A112,Inputs!$E$5:$E$263),C112-F112),0)</f>
        <v>0</v>
      </c>
      <c r="H112" s="29">
        <f t="shared" si="6"/>
        <v>4797534.9980315669</v>
      </c>
      <c r="I112" s="29">
        <f t="shared" si="8"/>
        <v>202465.00196843551</v>
      </c>
      <c r="J112" s="29">
        <f t="shared" si="9"/>
        <v>3792897.670205262</v>
      </c>
      <c r="K112" s="29">
        <f>IF(K111*(1+Inputs!$B$12)-Inputs!$B$14&lt;0.005,0,K111*(1+Inputs!$B$12)-Inputs!$B$14)</f>
        <v>4797534.9980315967</v>
      </c>
    </row>
    <row r="113" spans="1:11" x14ac:dyDescent="0.3">
      <c r="A113" s="27">
        <v>110</v>
      </c>
      <c r="B113" s="28">
        <f>EDATE(Inputs!$B$7,A113-1)</f>
        <v>48980</v>
      </c>
      <c r="C113" s="29">
        <f t="shared" si="7"/>
        <v>4797534.9980315669</v>
      </c>
      <c r="D113" s="29">
        <f>IF(C113&gt;0.005,MIN(Inputs!$B$14,C113+E113),0)</f>
        <v>36654.703414437572</v>
      </c>
      <c r="E113" s="29">
        <f>IF(C113&gt;0.005,C113*Inputs!$B$12,0)</f>
        <v>33982.539569390268</v>
      </c>
      <c r="F113" s="29">
        <f t="shared" si="5"/>
        <v>2672.1638450473038</v>
      </c>
      <c r="G113" s="29">
        <f>IF(C113-F113&gt;0.005,MIN(SUMIF(Inputs!$D$5:$D$263,A113,Inputs!$E$5:$E$263),C113-F113),0)</f>
        <v>0</v>
      </c>
      <c r="H113" s="29">
        <f t="shared" si="6"/>
        <v>4794862.8341865195</v>
      </c>
      <c r="I113" s="29">
        <f t="shared" si="8"/>
        <v>205137.1658134828</v>
      </c>
      <c r="J113" s="29">
        <f t="shared" si="9"/>
        <v>3826880.2097746525</v>
      </c>
      <c r="K113" s="29">
        <f>IF(K112*(1+Inputs!$B$12)-Inputs!$B$14&lt;0.005,0,K112*(1+Inputs!$B$12)-Inputs!$B$14)</f>
        <v>4794862.8341865493</v>
      </c>
    </row>
    <row r="114" spans="1:11" x14ac:dyDescent="0.3">
      <c r="A114" s="27">
        <v>111</v>
      </c>
      <c r="B114" s="28">
        <f>EDATE(Inputs!$B$7,A114-1)</f>
        <v>49008</v>
      </c>
      <c r="C114" s="29">
        <f t="shared" si="7"/>
        <v>4794862.8341865195</v>
      </c>
      <c r="D114" s="29">
        <f>IF(C114&gt;0.005,MIN(Inputs!$B$14,C114+E114),0)</f>
        <v>36654.703414437572</v>
      </c>
      <c r="E114" s="29">
        <f>IF(C114&gt;0.005,C114*Inputs!$B$12,0)</f>
        <v>33963.611742154513</v>
      </c>
      <c r="F114" s="29">
        <f t="shared" si="5"/>
        <v>2691.0916722830589</v>
      </c>
      <c r="G114" s="29">
        <f>IF(C114-F114&gt;0.005,MIN(SUMIF(Inputs!$D$5:$D$263,A114,Inputs!$E$5:$E$263),C114-F114),0)</f>
        <v>0</v>
      </c>
      <c r="H114" s="29">
        <f t="shared" si="6"/>
        <v>4792171.7425142368</v>
      </c>
      <c r="I114" s="29">
        <f t="shared" si="8"/>
        <v>207828.25748576585</v>
      </c>
      <c r="J114" s="29">
        <f t="shared" si="9"/>
        <v>3860843.8215168072</v>
      </c>
      <c r="K114" s="29">
        <f>IF(K113*(1+Inputs!$B$12)-Inputs!$B$14&lt;0.005,0,K113*(1+Inputs!$B$12)-Inputs!$B$14)</f>
        <v>4792171.7425142666</v>
      </c>
    </row>
    <row r="115" spans="1:11" x14ac:dyDescent="0.3">
      <c r="A115" s="27">
        <v>112</v>
      </c>
      <c r="B115" s="28">
        <f>EDATE(Inputs!$B$7,A115-1)</f>
        <v>49039</v>
      </c>
      <c r="C115" s="29">
        <f t="shared" si="7"/>
        <v>4792171.7425142368</v>
      </c>
      <c r="D115" s="29">
        <f>IF(C115&gt;0.005,MIN(Inputs!$B$14,C115+E115),0)</f>
        <v>36654.703414437572</v>
      </c>
      <c r="E115" s="29">
        <f>IF(C115&gt;0.005,C115*Inputs!$B$12,0)</f>
        <v>33944.549842809181</v>
      </c>
      <c r="F115" s="29">
        <f t="shared" si="5"/>
        <v>2710.1535716283906</v>
      </c>
      <c r="G115" s="29">
        <f>IF(C115-F115&gt;0.005,MIN(SUMIF(Inputs!$D$5:$D$263,A115,Inputs!$E$5:$E$263),C115-F115),0)</f>
        <v>0</v>
      </c>
      <c r="H115" s="29">
        <f t="shared" si="6"/>
        <v>4789461.5889426088</v>
      </c>
      <c r="I115" s="29">
        <f t="shared" si="8"/>
        <v>210538.41105739423</v>
      </c>
      <c r="J115" s="29">
        <f t="shared" si="9"/>
        <v>3894788.3713596165</v>
      </c>
      <c r="K115" s="29">
        <f>IF(K114*(1+Inputs!$B$12)-Inputs!$B$14&lt;0.005,0,K114*(1+Inputs!$B$12)-Inputs!$B$14)</f>
        <v>4789461.5889426386</v>
      </c>
    </row>
    <row r="116" spans="1:11" x14ac:dyDescent="0.3">
      <c r="A116" s="27">
        <v>113</v>
      </c>
      <c r="B116" s="28">
        <f>EDATE(Inputs!$B$7,A116-1)</f>
        <v>49069</v>
      </c>
      <c r="C116" s="29">
        <f t="shared" si="7"/>
        <v>4789461.5889426088</v>
      </c>
      <c r="D116" s="29">
        <f>IF(C116&gt;0.005,MIN(Inputs!$B$14,C116+E116),0)</f>
        <v>36654.703414437572</v>
      </c>
      <c r="E116" s="29">
        <f>IF(C116&gt;0.005,C116*Inputs!$B$12,0)</f>
        <v>33925.352921676815</v>
      </c>
      <c r="F116" s="29">
        <f t="shared" si="5"/>
        <v>2729.3504927607573</v>
      </c>
      <c r="G116" s="29">
        <f>IF(C116-F116&gt;0.005,MIN(SUMIF(Inputs!$D$5:$D$263,A116,Inputs!$E$5:$E$263),C116-F116),0)</f>
        <v>0</v>
      </c>
      <c r="H116" s="29">
        <f t="shared" si="6"/>
        <v>4786732.2384498483</v>
      </c>
      <c r="I116" s="29">
        <f t="shared" si="8"/>
        <v>213267.761550155</v>
      </c>
      <c r="J116" s="29">
        <f t="shared" si="9"/>
        <v>3928713.7242812933</v>
      </c>
      <c r="K116" s="29">
        <f>IF(K115*(1+Inputs!$B$12)-Inputs!$B$14&lt;0.005,0,K115*(1+Inputs!$B$12)-Inputs!$B$14)</f>
        <v>4786732.2384498781</v>
      </c>
    </row>
    <row r="117" spans="1:11" x14ac:dyDescent="0.3">
      <c r="A117" s="27">
        <v>114</v>
      </c>
      <c r="B117" s="28">
        <f>EDATE(Inputs!$B$7,A117-1)</f>
        <v>49100</v>
      </c>
      <c r="C117" s="29">
        <f t="shared" si="7"/>
        <v>4786732.2384498483</v>
      </c>
      <c r="D117" s="29">
        <f>IF(C117&gt;0.005,MIN(Inputs!$B$14,C117+E117),0)</f>
        <v>36654.703414437572</v>
      </c>
      <c r="E117" s="29">
        <f>IF(C117&gt;0.005,C117*Inputs!$B$12,0)</f>
        <v>33906.020022353092</v>
      </c>
      <c r="F117" s="29">
        <f t="shared" si="5"/>
        <v>2748.6833920844801</v>
      </c>
      <c r="G117" s="29">
        <f>IF(C117-F117&gt;0.005,MIN(SUMIF(Inputs!$D$5:$D$263,A117,Inputs!$E$5:$E$263),C117-F117),0)</f>
        <v>0</v>
      </c>
      <c r="H117" s="29">
        <f t="shared" si="6"/>
        <v>4783983.5550577641</v>
      </c>
      <c r="I117" s="29">
        <f t="shared" si="8"/>
        <v>216016.4449422395</v>
      </c>
      <c r="J117" s="29">
        <f t="shared" si="9"/>
        <v>3962619.7443036465</v>
      </c>
      <c r="K117" s="29">
        <f>IF(K116*(1+Inputs!$B$12)-Inputs!$B$14&lt;0.005,0,K116*(1+Inputs!$B$12)-Inputs!$B$14)</f>
        <v>4783983.5550577939</v>
      </c>
    </row>
    <row r="118" spans="1:11" x14ac:dyDescent="0.3">
      <c r="A118" s="27">
        <v>115</v>
      </c>
      <c r="B118" s="28">
        <f>EDATE(Inputs!$B$7,A118-1)</f>
        <v>49130</v>
      </c>
      <c r="C118" s="29">
        <f t="shared" si="7"/>
        <v>4783983.5550577641</v>
      </c>
      <c r="D118" s="29">
        <f>IF(C118&gt;0.005,MIN(Inputs!$B$14,C118+E118),0)</f>
        <v>36654.703414437572</v>
      </c>
      <c r="E118" s="29">
        <f>IF(C118&gt;0.005,C118*Inputs!$B$12,0)</f>
        <v>33886.550181659164</v>
      </c>
      <c r="F118" s="29">
        <f t="shared" si="5"/>
        <v>2768.153232778408</v>
      </c>
      <c r="G118" s="29">
        <f>IF(C118-F118&gt;0.005,MIN(SUMIF(Inputs!$D$5:$D$263,A118,Inputs!$E$5:$E$263),C118-F118),0)</f>
        <v>0</v>
      </c>
      <c r="H118" s="29">
        <f t="shared" si="6"/>
        <v>4781215.4018249856</v>
      </c>
      <c r="I118" s="29">
        <f t="shared" si="8"/>
        <v>218784.59817501792</v>
      </c>
      <c r="J118" s="29">
        <f t="shared" si="9"/>
        <v>3996506.2944853054</v>
      </c>
      <c r="K118" s="29">
        <f>IF(K117*(1+Inputs!$B$12)-Inputs!$B$14&lt;0.005,0,K117*(1+Inputs!$B$12)-Inputs!$B$14)</f>
        <v>4781215.4018250154</v>
      </c>
    </row>
    <row r="119" spans="1:11" x14ac:dyDescent="0.3">
      <c r="A119" s="27">
        <v>116</v>
      </c>
      <c r="B119" s="28">
        <f>EDATE(Inputs!$B$7,A119-1)</f>
        <v>49161</v>
      </c>
      <c r="C119" s="29">
        <f t="shared" si="7"/>
        <v>4781215.4018249856</v>
      </c>
      <c r="D119" s="29">
        <f>IF(C119&gt;0.005,MIN(Inputs!$B$14,C119+E119),0)</f>
        <v>36654.703414437572</v>
      </c>
      <c r="E119" s="29">
        <f>IF(C119&gt;0.005,C119*Inputs!$B$12,0)</f>
        <v>33866.942429593648</v>
      </c>
      <c r="F119" s="29">
        <f t="shared" si="5"/>
        <v>2787.7609848439242</v>
      </c>
      <c r="G119" s="29">
        <f>IF(C119-F119&gt;0.005,MIN(SUMIF(Inputs!$D$5:$D$263,A119,Inputs!$E$5:$E$263),C119-F119),0)</f>
        <v>0</v>
      </c>
      <c r="H119" s="29">
        <f t="shared" si="6"/>
        <v>4778427.640840142</v>
      </c>
      <c r="I119" s="29">
        <f t="shared" si="8"/>
        <v>221572.35915986184</v>
      </c>
      <c r="J119" s="29">
        <f t="shared" si="9"/>
        <v>4030373.2369148992</v>
      </c>
      <c r="K119" s="29">
        <f>IF(K118*(1+Inputs!$B$12)-Inputs!$B$14&lt;0.005,0,K118*(1+Inputs!$B$12)-Inputs!$B$14)</f>
        <v>4778427.6408401718</v>
      </c>
    </row>
    <row r="120" spans="1:11" x14ac:dyDescent="0.3">
      <c r="A120" s="27">
        <v>117</v>
      </c>
      <c r="B120" s="28">
        <f>EDATE(Inputs!$B$7,A120-1)</f>
        <v>49192</v>
      </c>
      <c r="C120" s="29">
        <f t="shared" si="7"/>
        <v>4778427.640840142</v>
      </c>
      <c r="D120" s="29">
        <f>IF(C120&gt;0.005,MIN(Inputs!$B$14,C120+E120),0)</f>
        <v>36654.703414437572</v>
      </c>
      <c r="E120" s="29">
        <f>IF(C120&gt;0.005,C120*Inputs!$B$12,0)</f>
        <v>33847.195789284342</v>
      </c>
      <c r="F120" s="29">
        <f t="shared" si="5"/>
        <v>2807.50762515323</v>
      </c>
      <c r="G120" s="29">
        <f>IF(C120-F120&gt;0.005,MIN(SUMIF(Inputs!$D$5:$D$263,A120,Inputs!$E$5:$E$263),C120-F120),0)</f>
        <v>0</v>
      </c>
      <c r="H120" s="29">
        <f t="shared" si="6"/>
        <v>4775620.1332149887</v>
      </c>
      <c r="I120" s="29">
        <f t="shared" si="8"/>
        <v>224379.86678501507</v>
      </c>
      <c r="J120" s="29">
        <f t="shared" si="9"/>
        <v>4064220.4327041837</v>
      </c>
      <c r="K120" s="29">
        <f>IF(K119*(1+Inputs!$B$12)-Inputs!$B$14&lt;0.005,0,K119*(1+Inputs!$B$12)-Inputs!$B$14)</f>
        <v>4775620.1332150185</v>
      </c>
    </row>
    <row r="121" spans="1:11" x14ac:dyDescent="0.3">
      <c r="A121" s="27">
        <v>118</v>
      </c>
      <c r="B121" s="28">
        <f>EDATE(Inputs!$B$7,A121-1)</f>
        <v>49222</v>
      </c>
      <c r="C121" s="29">
        <f t="shared" si="7"/>
        <v>4775620.1332149887</v>
      </c>
      <c r="D121" s="29">
        <f>IF(C121&gt;0.005,MIN(Inputs!$B$14,C121+E121),0)</f>
        <v>36654.703414437572</v>
      </c>
      <c r="E121" s="29">
        <f>IF(C121&gt;0.005,C121*Inputs!$B$12,0)</f>
        <v>33827.309276939508</v>
      </c>
      <c r="F121" s="29">
        <f t="shared" si="5"/>
        <v>2827.3941374980641</v>
      </c>
      <c r="G121" s="29">
        <f>IF(C121-F121&gt;0.005,MIN(SUMIF(Inputs!$D$5:$D$263,A121,Inputs!$E$5:$E$263),C121-F121),0)</f>
        <v>0</v>
      </c>
      <c r="H121" s="29">
        <f t="shared" si="6"/>
        <v>4772792.7390774908</v>
      </c>
      <c r="I121" s="29">
        <f t="shared" si="8"/>
        <v>227207.26092251315</v>
      </c>
      <c r="J121" s="29">
        <f t="shared" si="9"/>
        <v>4098047.7419811231</v>
      </c>
      <c r="K121" s="29">
        <f>IF(K120*(1+Inputs!$B$12)-Inputs!$B$14&lt;0.005,0,K120*(1+Inputs!$B$12)-Inputs!$B$14)</f>
        <v>4772792.7390775206</v>
      </c>
    </row>
    <row r="122" spans="1:11" x14ac:dyDescent="0.3">
      <c r="A122" s="27">
        <v>119</v>
      </c>
      <c r="B122" s="28">
        <f>EDATE(Inputs!$B$7,A122-1)</f>
        <v>49253</v>
      </c>
      <c r="C122" s="29">
        <f t="shared" si="7"/>
        <v>4772792.7390774908</v>
      </c>
      <c r="D122" s="29">
        <f>IF(C122&gt;0.005,MIN(Inputs!$B$14,C122+E122),0)</f>
        <v>36654.703414437572</v>
      </c>
      <c r="E122" s="29">
        <f>IF(C122&gt;0.005,C122*Inputs!$B$12,0)</f>
        <v>33807.281901798895</v>
      </c>
      <c r="F122" s="29">
        <f t="shared" si="5"/>
        <v>2847.4215126386771</v>
      </c>
      <c r="G122" s="29">
        <f>IF(C122-F122&gt;0.005,MIN(SUMIF(Inputs!$D$5:$D$263,A122,Inputs!$E$5:$E$263),C122-F122),0)</f>
        <v>0</v>
      </c>
      <c r="H122" s="29">
        <f t="shared" si="6"/>
        <v>4769945.3175648525</v>
      </c>
      <c r="I122" s="29">
        <f t="shared" si="8"/>
        <v>230054.68243515183</v>
      </c>
      <c r="J122" s="29">
        <f t="shared" si="9"/>
        <v>4131855.0238829218</v>
      </c>
      <c r="K122" s="29">
        <f>IF(K121*(1+Inputs!$B$12)-Inputs!$B$14&lt;0.005,0,K121*(1+Inputs!$B$12)-Inputs!$B$14)</f>
        <v>4769945.3175648823</v>
      </c>
    </row>
    <row r="123" spans="1:11" x14ac:dyDescent="0.3">
      <c r="A123" s="27">
        <v>120</v>
      </c>
      <c r="B123" s="28">
        <f>EDATE(Inputs!$B$7,A123-1)</f>
        <v>49283</v>
      </c>
      <c r="C123" s="29">
        <f t="shared" si="7"/>
        <v>4769945.3175648525</v>
      </c>
      <c r="D123" s="29">
        <f>IF(C123&gt;0.005,MIN(Inputs!$B$14,C123+E123),0)</f>
        <v>36654.703414437572</v>
      </c>
      <c r="E123" s="29">
        <f>IF(C123&gt;0.005,C123*Inputs!$B$12,0)</f>
        <v>33787.112666084373</v>
      </c>
      <c r="F123" s="29">
        <f t="shared" si="5"/>
        <v>2867.5907483531992</v>
      </c>
      <c r="G123" s="29">
        <f>IF(C123-F123&gt;0.005,MIN(SUMIF(Inputs!$D$5:$D$263,A123,Inputs!$E$5:$E$263),C123-F123),0)</f>
        <v>0</v>
      </c>
      <c r="H123" s="29">
        <f t="shared" si="6"/>
        <v>4767077.7268164996</v>
      </c>
      <c r="I123" s="29">
        <f t="shared" si="8"/>
        <v>232922.27318350502</v>
      </c>
      <c r="J123" s="29">
        <f t="shared" si="9"/>
        <v>4165642.1365490062</v>
      </c>
      <c r="K123" s="29">
        <f>IF(K122*(1+Inputs!$B$12)-Inputs!$B$14&lt;0.005,0,K122*(1+Inputs!$B$12)-Inputs!$B$14)</f>
        <v>4767077.7268165294</v>
      </c>
    </row>
    <row r="124" spans="1:11" x14ac:dyDescent="0.3">
      <c r="A124" s="27">
        <v>121</v>
      </c>
      <c r="B124" s="28">
        <f>EDATE(Inputs!$B$7,A124-1)</f>
        <v>49314</v>
      </c>
      <c r="C124" s="29">
        <f t="shared" si="7"/>
        <v>4767077.7268164996</v>
      </c>
      <c r="D124" s="29">
        <f>IF(C124&gt;0.005,MIN(Inputs!$B$14,C124+E124),0)</f>
        <v>36654.703414437572</v>
      </c>
      <c r="E124" s="29">
        <f>IF(C124&gt;0.005,C124*Inputs!$B$12,0)</f>
        <v>33766.800564950208</v>
      </c>
      <c r="F124" s="29">
        <f t="shared" si="5"/>
        <v>2887.9028494873637</v>
      </c>
      <c r="G124" s="29">
        <f>IF(C124-F124&gt;0.005,MIN(SUMIF(Inputs!$D$5:$D$263,A124,Inputs!$E$5:$E$263),C124-F124),0)</f>
        <v>0</v>
      </c>
      <c r="H124" s="29">
        <f t="shared" si="6"/>
        <v>4764189.8239670126</v>
      </c>
      <c r="I124" s="29">
        <f t="shared" si="8"/>
        <v>235810.17603299237</v>
      </c>
      <c r="J124" s="29">
        <f t="shared" si="9"/>
        <v>4199408.9371139565</v>
      </c>
      <c r="K124" s="29">
        <f>IF(K123*(1+Inputs!$B$12)-Inputs!$B$14&lt;0.005,0,K123*(1+Inputs!$B$12)-Inputs!$B$14)</f>
        <v>4764189.8239670424</v>
      </c>
    </row>
    <row r="125" spans="1:11" x14ac:dyDescent="0.3">
      <c r="A125" s="27">
        <v>122</v>
      </c>
      <c r="B125" s="28">
        <f>EDATE(Inputs!$B$7,A125-1)</f>
        <v>49345</v>
      </c>
      <c r="C125" s="29">
        <f t="shared" si="7"/>
        <v>4764189.8239670126</v>
      </c>
      <c r="D125" s="29">
        <f>IF(C125&gt;0.005,MIN(Inputs!$B$14,C125+E125),0)</f>
        <v>36654.703414437572</v>
      </c>
      <c r="E125" s="29">
        <f>IF(C125&gt;0.005,C125*Inputs!$B$12,0)</f>
        <v>33746.344586433006</v>
      </c>
      <c r="F125" s="29">
        <f t="shared" si="5"/>
        <v>2908.358828004566</v>
      </c>
      <c r="G125" s="29">
        <f>IF(C125-F125&gt;0.005,MIN(SUMIF(Inputs!$D$5:$D$263,A125,Inputs!$E$5:$E$263),C125-F125),0)</f>
        <v>0</v>
      </c>
      <c r="H125" s="29">
        <f t="shared" si="6"/>
        <v>4761281.4651390081</v>
      </c>
      <c r="I125" s="29">
        <f t="shared" si="8"/>
        <v>238718.53486099694</v>
      </c>
      <c r="J125" s="29">
        <f t="shared" si="9"/>
        <v>4233155.2817003895</v>
      </c>
      <c r="K125" s="29">
        <f>IF(K124*(1+Inputs!$B$12)-Inputs!$B$14&lt;0.005,0,K124*(1+Inputs!$B$12)-Inputs!$B$14)</f>
        <v>4761281.4651390379</v>
      </c>
    </row>
    <row r="126" spans="1:11" x14ac:dyDescent="0.3">
      <c r="A126" s="27">
        <v>123</v>
      </c>
      <c r="B126" s="28">
        <f>EDATE(Inputs!$B$7,A126-1)</f>
        <v>49373</v>
      </c>
      <c r="C126" s="29">
        <f t="shared" si="7"/>
        <v>4761281.4651390081</v>
      </c>
      <c r="D126" s="29">
        <f>IF(C126&gt;0.005,MIN(Inputs!$B$14,C126+E126),0)</f>
        <v>36654.703414437572</v>
      </c>
      <c r="E126" s="29">
        <f>IF(C126&gt;0.005,C126*Inputs!$B$12,0)</f>
        <v>33725.743711401308</v>
      </c>
      <c r="F126" s="29">
        <f t="shared" si="5"/>
        <v>2928.9597030362638</v>
      </c>
      <c r="G126" s="29">
        <f>IF(C126-F126&gt;0.005,MIN(SUMIF(Inputs!$D$5:$D$263,A126,Inputs!$E$5:$E$263),C126-F126),0)</f>
        <v>0</v>
      </c>
      <c r="H126" s="29">
        <f t="shared" si="6"/>
        <v>4758352.5054359715</v>
      </c>
      <c r="I126" s="29">
        <f t="shared" si="8"/>
        <v>241647.4945640332</v>
      </c>
      <c r="J126" s="29">
        <f t="shared" si="9"/>
        <v>4266881.0254117912</v>
      </c>
      <c r="K126" s="29">
        <f>IF(K125*(1+Inputs!$B$12)-Inputs!$B$14&lt;0.005,0,K125*(1+Inputs!$B$12)-Inputs!$B$14)</f>
        <v>4758352.5054360023</v>
      </c>
    </row>
    <row r="127" spans="1:11" x14ac:dyDescent="0.3">
      <c r="A127" s="27">
        <v>124</v>
      </c>
      <c r="B127" s="28">
        <f>EDATE(Inputs!$B$7,A127-1)</f>
        <v>49404</v>
      </c>
      <c r="C127" s="29">
        <f t="shared" si="7"/>
        <v>4758352.5054359715</v>
      </c>
      <c r="D127" s="29">
        <f>IF(C127&gt;0.005,MIN(Inputs!$B$14,C127+E127),0)</f>
        <v>36654.703414437572</v>
      </c>
      <c r="E127" s="29">
        <f>IF(C127&gt;0.005,C127*Inputs!$B$12,0)</f>
        <v>33704.996913504801</v>
      </c>
      <c r="F127" s="29">
        <f t="shared" si="5"/>
        <v>2949.7065009327707</v>
      </c>
      <c r="G127" s="29">
        <f>IF(C127-F127&gt;0.005,MIN(SUMIF(Inputs!$D$5:$D$263,A127,Inputs!$E$5:$E$263),C127-F127),0)</f>
        <v>0</v>
      </c>
      <c r="H127" s="29">
        <f t="shared" si="6"/>
        <v>4755402.798935039</v>
      </c>
      <c r="I127" s="29">
        <f t="shared" si="8"/>
        <v>244597.20106496598</v>
      </c>
      <c r="J127" s="29">
        <f t="shared" si="9"/>
        <v>4300586.022325296</v>
      </c>
      <c r="K127" s="29">
        <f>IF(K126*(1+Inputs!$B$12)-Inputs!$B$14&lt;0.005,0,K126*(1+Inputs!$B$12)-Inputs!$B$14)</f>
        <v>4755402.7989350697</v>
      </c>
    </row>
    <row r="128" spans="1:11" x14ac:dyDescent="0.3">
      <c r="A128" s="27">
        <v>125</v>
      </c>
      <c r="B128" s="28">
        <f>EDATE(Inputs!$B$7,A128-1)</f>
        <v>49434</v>
      </c>
      <c r="C128" s="29">
        <f t="shared" si="7"/>
        <v>4755402.798935039</v>
      </c>
      <c r="D128" s="29">
        <f>IF(C128&gt;0.005,MIN(Inputs!$B$14,C128+E128),0)</f>
        <v>36654.703414437572</v>
      </c>
      <c r="E128" s="29">
        <f>IF(C128&gt;0.005,C128*Inputs!$B$12,0)</f>
        <v>33684.103159123195</v>
      </c>
      <c r="F128" s="29">
        <f t="shared" si="5"/>
        <v>2970.6002553143771</v>
      </c>
      <c r="G128" s="29">
        <f>IF(C128-F128&gt;0.005,MIN(SUMIF(Inputs!$D$5:$D$263,A128,Inputs!$E$5:$E$263),C128-F128),0)</f>
        <v>0</v>
      </c>
      <c r="H128" s="29">
        <f t="shared" si="6"/>
        <v>4752432.1986797247</v>
      </c>
      <c r="I128" s="29">
        <f t="shared" si="8"/>
        <v>247567.80132028036</v>
      </c>
      <c r="J128" s="29">
        <f t="shared" si="9"/>
        <v>4334270.1254844191</v>
      </c>
      <c r="K128" s="29">
        <f>IF(K127*(1+Inputs!$B$12)-Inputs!$B$14&lt;0.005,0,K127*(1+Inputs!$B$12)-Inputs!$B$14)</f>
        <v>4752432.1986797554</v>
      </c>
    </row>
    <row r="129" spans="1:11" x14ac:dyDescent="0.3">
      <c r="A129" s="27">
        <v>126</v>
      </c>
      <c r="B129" s="28">
        <f>EDATE(Inputs!$B$7,A129-1)</f>
        <v>49465</v>
      </c>
      <c r="C129" s="29">
        <f t="shared" si="7"/>
        <v>4752432.1986797247</v>
      </c>
      <c r="D129" s="29">
        <f>IF(C129&gt;0.005,MIN(Inputs!$B$14,C129+E129),0)</f>
        <v>36654.703414437572</v>
      </c>
      <c r="E129" s="29">
        <f>IF(C129&gt;0.005,C129*Inputs!$B$12,0)</f>
        <v>33663.061407314723</v>
      </c>
      <c r="F129" s="29">
        <f t="shared" si="5"/>
        <v>2991.6420071228495</v>
      </c>
      <c r="G129" s="29">
        <f>IF(C129-F129&gt;0.005,MIN(SUMIF(Inputs!$D$5:$D$263,A129,Inputs!$E$5:$E$263),C129-F129),0)</f>
        <v>0</v>
      </c>
      <c r="H129" s="29">
        <f t="shared" si="6"/>
        <v>4749440.556672602</v>
      </c>
      <c r="I129" s="29">
        <f t="shared" si="8"/>
        <v>250559.44332740322</v>
      </c>
      <c r="J129" s="29">
        <f t="shared" si="9"/>
        <v>4367933.1868917337</v>
      </c>
      <c r="K129" s="29">
        <f>IF(K128*(1+Inputs!$B$12)-Inputs!$B$14&lt;0.005,0,K128*(1+Inputs!$B$12)-Inputs!$B$14)</f>
        <v>4749440.5566726327</v>
      </c>
    </row>
    <row r="130" spans="1:11" x14ac:dyDescent="0.3">
      <c r="A130" s="27">
        <v>127</v>
      </c>
      <c r="B130" s="28">
        <f>EDATE(Inputs!$B$7,A130-1)</f>
        <v>49495</v>
      </c>
      <c r="C130" s="29">
        <f t="shared" si="7"/>
        <v>4749440.556672602</v>
      </c>
      <c r="D130" s="29">
        <f>IF(C130&gt;0.005,MIN(Inputs!$B$14,C130+E130),0)</f>
        <v>36654.703414437572</v>
      </c>
      <c r="E130" s="29">
        <f>IF(C130&gt;0.005,C130*Inputs!$B$12,0)</f>
        <v>33641.870609764264</v>
      </c>
      <c r="F130" s="29">
        <f t="shared" si="5"/>
        <v>3012.8328046733077</v>
      </c>
      <c r="G130" s="29">
        <f>IF(C130-F130&gt;0.005,MIN(SUMIF(Inputs!$D$5:$D$263,A130,Inputs!$E$5:$E$263),C130-F130),0)</f>
        <v>0</v>
      </c>
      <c r="H130" s="29">
        <f t="shared" si="6"/>
        <v>4746427.7238679286</v>
      </c>
      <c r="I130" s="29">
        <f t="shared" si="8"/>
        <v>253572.27613207651</v>
      </c>
      <c r="J130" s="29">
        <f t="shared" si="9"/>
        <v>4401575.0575014977</v>
      </c>
      <c r="K130" s="29">
        <f>IF(K129*(1+Inputs!$B$12)-Inputs!$B$14&lt;0.005,0,K129*(1+Inputs!$B$12)-Inputs!$B$14)</f>
        <v>4746427.7238679593</v>
      </c>
    </row>
    <row r="131" spans="1:11" x14ac:dyDescent="0.3">
      <c r="A131" s="27">
        <v>128</v>
      </c>
      <c r="B131" s="28">
        <f>EDATE(Inputs!$B$7,A131-1)</f>
        <v>49526</v>
      </c>
      <c r="C131" s="29">
        <f t="shared" si="7"/>
        <v>4746427.7238679286</v>
      </c>
      <c r="D131" s="29">
        <f>IF(C131&gt;0.005,MIN(Inputs!$B$14,C131+E131),0)</f>
        <v>36654.703414437572</v>
      </c>
      <c r="E131" s="29">
        <f>IF(C131&gt;0.005,C131*Inputs!$B$12,0)</f>
        <v>33620.529710731164</v>
      </c>
      <c r="F131" s="29">
        <f t="shared" si="5"/>
        <v>3034.1737037064086</v>
      </c>
      <c r="G131" s="29">
        <f>IF(C131-F131&gt;0.005,MIN(SUMIF(Inputs!$D$5:$D$263,A131,Inputs!$E$5:$E$263),C131-F131),0)</f>
        <v>0</v>
      </c>
      <c r="H131" s="29">
        <f t="shared" si="6"/>
        <v>4743393.5501642218</v>
      </c>
      <c r="I131" s="29">
        <f t="shared" si="8"/>
        <v>256606.44983578293</v>
      </c>
      <c r="J131" s="29">
        <f t="shared" si="9"/>
        <v>4435195.5872122291</v>
      </c>
      <c r="K131" s="29">
        <f>IF(K130*(1+Inputs!$B$12)-Inputs!$B$14&lt;0.005,0,K130*(1+Inputs!$B$12)-Inputs!$B$14)</f>
        <v>4743393.5501642535</v>
      </c>
    </row>
    <row r="132" spans="1:11" x14ac:dyDescent="0.3">
      <c r="A132" s="27">
        <v>129</v>
      </c>
      <c r="B132" s="28">
        <f>EDATE(Inputs!$B$7,A132-1)</f>
        <v>49557</v>
      </c>
      <c r="C132" s="29">
        <f t="shared" si="7"/>
        <v>4743393.5501642218</v>
      </c>
      <c r="D132" s="29">
        <f>IF(C132&gt;0.005,MIN(Inputs!$B$14,C132+E132),0)</f>
        <v>36654.703414437572</v>
      </c>
      <c r="E132" s="29">
        <f>IF(C132&gt;0.005,C132*Inputs!$B$12,0)</f>
        <v>33599.03764699657</v>
      </c>
      <c r="F132" s="29">
        <f t="shared" ref="F132:F195" si="10">D132-E132</f>
        <v>3055.6657674410017</v>
      </c>
      <c r="G132" s="29">
        <f>IF(C132-F132&gt;0.005,MIN(SUMIF(Inputs!$D$5:$D$263,A132,Inputs!$E$5:$E$263),C132-F132),0)</f>
        <v>0</v>
      </c>
      <c r="H132" s="29">
        <f t="shared" ref="H132:H195" si="11">IF(C132-F132-G132&lt;0.005,0,C132-F132-G132)</f>
        <v>4740337.8843967812</v>
      </c>
      <c r="I132" s="29">
        <f t="shared" si="8"/>
        <v>259662.11560322394</v>
      </c>
      <c r="J132" s="29">
        <f t="shared" si="9"/>
        <v>4468794.6248592259</v>
      </c>
      <c r="K132" s="29">
        <f>IF(K131*(1+Inputs!$B$12)-Inputs!$B$14&lt;0.005,0,K131*(1+Inputs!$B$12)-Inputs!$B$14)</f>
        <v>4740337.8843968129</v>
      </c>
    </row>
    <row r="133" spans="1:11" x14ac:dyDescent="0.3">
      <c r="A133" s="27">
        <v>130</v>
      </c>
      <c r="B133" s="28">
        <f>EDATE(Inputs!$B$7,A133-1)</f>
        <v>49587</v>
      </c>
      <c r="C133" s="29">
        <f t="shared" ref="C133:C196" si="12">H132</f>
        <v>4740337.8843967812</v>
      </c>
      <c r="D133" s="29">
        <f>IF(C133&gt;0.005,MIN(Inputs!$B$14,C133+E133),0)</f>
        <v>36654.703414437572</v>
      </c>
      <c r="E133" s="29">
        <f>IF(C133&gt;0.005,C133*Inputs!$B$12,0)</f>
        <v>33577.393347810539</v>
      </c>
      <c r="F133" s="29">
        <f t="shared" si="10"/>
        <v>3077.3100666270329</v>
      </c>
      <c r="G133" s="29">
        <f>IF(C133-F133&gt;0.005,MIN(SUMIF(Inputs!$D$5:$D$263,A133,Inputs!$E$5:$E$263),C133-F133),0)</f>
        <v>0</v>
      </c>
      <c r="H133" s="29">
        <f t="shared" si="11"/>
        <v>4737260.5743301539</v>
      </c>
      <c r="I133" s="29">
        <f t="shared" ref="I133:I196" si="13">I132+F133+G133</f>
        <v>262739.42566985096</v>
      </c>
      <c r="J133" s="29">
        <f t="shared" ref="J133:J196" si="14">J132+E133</f>
        <v>4502372.0182070369</v>
      </c>
      <c r="K133" s="29">
        <f>IF(K132*(1+Inputs!$B$12)-Inputs!$B$14&lt;0.005,0,K132*(1+Inputs!$B$12)-Inputs!$B$14)</f>
        <v>4737260.5743301865</v>
      </c>
    </row>
    <row r="134" spans="1:11" x14ac:dyDescent="0.3">
      <c r="A134" s="27">
        <v>131</v>
      </c>
      <c r="B134" s="28">
        <f>EDATE(Inputs!$B$7,A134-1)</f>
        <v>49618</v>
      </c>
      <c r="C134" s="29">
        <f t="shared" si="12"/>
        <v>4737260.5743301539</v>
      </c>
      <c r="D134" s="29">
        <f>IF(C134&gt;0.005,MIN(Inputs!$B$14,C134+E134),0)</f>
        <v>36654.703414437572</v>
      </c>
      <c r="E134" s="29">
        <f>IF(C134&gt;0.005,C134*Inputs!$B$12,0)</f>
        <v>33555.595734838593</v>
      </c>
      <c r="F134" s="29">
        <f t="shared" si="10"/>
        <v>3099.1076795989793</v>
      </c>
      <c r="G134" s="29">
        <f>IF(C134-F134&gt;0.005,MIN(SUMIF(Inputs!$D$5:$D$263,A134,Inputs!$E$5:$E$263),C134-F134),0)</f>
        <v>0</v>
      </c>
      <c r="H134" s="29">
        <f t="shared" si="11"/>
        <v>4734161.4666505549</v>
      </c>
      <c r="I134" s="29">
        <f t="shared" si="13"/>
        <v>265838.53334944992</v>
      </c>
      <c r="J134" s="29">
        <f t="shared" si="14"/>
        <v>4535927.6139418753</v>
      </c>
      <c r="K134" s="29">
        <f>IF(K133*(1+Inputs!$B$12)-Inputs!$B$14&lt;0.005,0,K133*(1+Inputs!$B$12)-Inputs!$B$14)</f>
        <v>4734161.4666505875</v>
      </c>
    </row>
    <row r="135" spans="1:11" x14ac:dyDescent="0.3">
      <c r="A135" s="27">
        <v>132</v>
      </c>
      <c r="B135" s="28">
        <f>EDATE(Inputs!$B$7,A135-1)</f>
        <v>49648</v>
      </c>
      <c r="C135" s="29">
        <f t="shared" si="12"/>
        <v>4734161.4666505549</v>
      </c>
      <c r="D135" s="29">
        <f>IF(C135&gt;0.005,MIN(Inputs!$B$14,C135+E135),0)</f>
        <v>36654.703414437572</v>
      </c>
      <c r="E135" s="29">
        <f>IF(C135&gt;0.005,C135*Inputs!$B$12,0)</f>
        <v>33533.6437221081</v>
      </c>
      <c r="F135" s="29">
        <f t="shared" si="10"/>
        <v>3121.0596923294725</v>
      </c>
      <c r="G135" s="29">
        <f>IF(C135-F135&gt;0.005,MIN(SUMIF(Inputs!$D$5:$D$263,A135,Inputs!$E$5:$E$263),C135-F135),0)</f>
        <v>0</v>
      </c>
      <c r="H135" s="29">
        <f t="shared" si="11"/>
        <v>4731040.4069582252</v>
      </c>
      <c r="I135" s="29">
        <f t="shared" si="13"/>
        <v>268959.59304177942</v>
      </c>
      <c r="J135" s="29">
        <f t="shared" si="14"/>
        <v>4569461.2576639839</v>
      </c>
      <c r="K135" s="29">
        <f>IF(K134*(1+Inputs!$B$12)-Inputs!$B$14&lt;0.005,0,K134*(1+Inputs!$B$12)-Inputs!$B$14)</f>
        <v>4731040.4069582587</v>
      </c>
    </row>
    <row r="136" spans="1:11" x14ac:dyDescent="0.3">
      <c r="A136" s="27">
        <v>133</v>
      </c>
      <c r="B136" s="28">
        <f>EDATE(Inputs!$B$7,A136-1)</f>
        <v>49679</v>
      </c>
      <c r="C136" s="29">
        <f t="shared" si="12"/>
        <v>4731040.4069582252</v>
      </c>
      <c r="D136" s="29">
        <f>IF(C136&gt;0.005,MIN(Inputs!$B$14,C136+E136),0)</f>
        <v>36654.703414437572</v>
      </c>
      <c r="E136" s="29">
        <f>IF(C136&gt;0.005,C136*Inputs!$B$12,0)</f>
        <v>33511.536215954096</v>
      </c>
      <c r="F136" s="29">
        <f t="shared" si="10"/>
        <v>3143.1671984834757</v>
      </c>
      <c r="G136" s="29">
        <f>IF(C136-F136&gt;0.005,MIN(SUMIF(Inputs!$D$5:$D$263,A136,Inputs!$E$5:$E$263),C136-F136),0)</f>
        <v>0</v>
      </c>
      <c r="H136" s="29">
        <f t="shared" si="11"/>
        <v>4727897.2397597414</v>
      </c>
      <c r="I136" s="29">
        <f t="shared" si="13"/>
        <v>272102.7602402629</v>
      </c>
      <c r="J136" s="29">
        <f t="shared" si="14"/>
        <v>4602972.7938799383</v>
      </c>
      <c r="K136" s="29">
        <f>IF(K135*(1+Inputs!$B$12)-Inputs!$B$14&lt;0.005,0,K135*(1+Inputs!$B$12)-Inputs!$B$14)</f>
        <v>4727897.2397597758</v>
      </c>
    </row>
    <row r="137" spans="1:11" x14ac:dyDescent="0.3">
      <c r="A137" s="27">
        <v>134</v>
      </c>
      <c r="B137" s="28">
        <f>EDATE(Inputs!$B$7,A137-1)</f>
        <v>49710</v>
      </c>
      <c r="C137" s="29">
        <f t="shared" si="12"/>
        <v>4727897.2397597414</v>
      </c>
      <c r="D137" s="29">
        <f>IF(C137&gt;0.005,MIN(Inputs!$B$14,C137+E137),0)</f>
        <v>36654.703414437572</v>
      </c>
      <c r="E137" s="29">
        <f>IF(C137&gt;0.005,C137*Inputs!$B$12,0)</f>
        <v>33489.272114964835</v>
      </c>
      <c r="F137" s="29">
        <f t="shared" si="10"/>
        <v>3165.431299472737</v>
      </c>
      <c r="G137" s="29">
        <f>IF(C137-F137&gt;0.005,MIN(SUMIF(Inputs!$D$5:$D$263,A137,Inputs!$E$5:$E$263),C137-F137),0)</f>
        <v>0</v>
      </c>
      <c r="H137" s="29">
        <f t="shared" si="11"/>
        <v>4724731.8084602682</v>
      </c>
      <c r="I137" s="29">
        <f t="shared" si="13"/>
        <v>275268.19153973565</v>
      </c>
      <c r="J137" s="29">
        <f t="shared" si="14"/>
        <v>4636462.0659949034</v>
      </c>
      <c r="K137" s="29">
        <f>IF(K136*(1+Inputs!$B$12)-Inputs!$B$14&lt;0.005,0,K136*(1+Inputs!$B$12)-Inputs!$B$14)</f>
        <v>4724731.8084603036</v>
      </c>
    </row>
    <row r="138" spans="1:11" x14ac:dyDescent="0.3">
      <c r="A138" s="27">
        <v>135</v>
      </c>
      <c r="B138" s="28">
        <f>EDATE(Inputs!$B$7,A138-1)</f>
        <v>49739</v>
      </c>
      <c r="C138" s="29">
        <f t="shared" si="12"/>
        <v>4724731.8084602682</v>
      </c>
      <c r="D138" s="29">
        <f>IF(C138&gt;0.005,MIN(Inputs!$B$14,C138+E138),0)</f>
        <v>36654.703414437572</v>
      </c>
      <c r="E138" s="29">
        <f>IF(C138&gt;0.005,C138*Inputs!$B$12,0)</f>
        <v>33466.8503099269</v>
      </c>
      <c r="F138" s="29">
        <f t="shared" si="10"/>
        <v>3187.853104510672</v>
      </c>
      <c r="G138" s="29">
        <f>IF(C138-F138&gt;0.005,MIN(SUMIF(Inputs!$D$5:$D$263,A138,Inputs!$E$5:$E$263),C138-F138),0)</f>
        <v>0</v>
      </c>
      <c r="H138" s="29">
        <f t="shared" si="11"/>
        <v>4721543.9553557578</v>
      </c>
      <c r="I138" s="29">
        <f t="shared" si="13"/>
        <v>278456.04464424634</v>
      </c>
      <c r="J138" s="29">
        <f t="shared" si="14"/>
        <v>4669928.9163048305</v>
      </c>
      <c r="K138" s="29">
        <f>IF(K137*(1+Inputs!$B$12)-Inputs!$B$14&lt;0.005,0,K137*(1+Inputs!$B$12)-Inputs!$B$14)</f>
        <v>4721543.9553557932</v>
      </c>
    </row>
    <row r="139" spans="1:11" x14ac:dyDescent="0.3">
      <c r="A139" s="27">
        <v>136</v>
      </c>
      <c r="B139" s="28">
        <f>EDATE(Inputs!$B$7,A139-1)</f>
        <v>49770</v>
      </c>
      <c r="C139" s="29">
        <f t="shared" si="12"/>
        <v>4721543.9553557578</v>
      </c>
      <c r="D139" s="29">
        <f>IF(C139&gt;0.005,MIN(Inputs!$B$14,C139+E139),0)</f>
        <v>36654.703414437572</v>
      </c>
      <c r="E139" s="29">
        <f>IF(C139&gt;0.005,C139*Inputs!$B$12,0)</f>
        <v>33444.269683769955</v>
      </c>
      <c r="F139" s="29">
        <f t="shared" si="10"/>
        <v>3210.4337306676171</v>
      </c>
      <c r="G139" s="29">
        <f>IF(C139-F139&gt;0.005,MIN(SUMIF(Inputs!$D$5:$D$263,A139,Inputs!$E$5:$E$263),C139-F139),0)</f>
        <v>0</v>
      </c>
      <c r="H139" s="29">
        <f t="shared" si="11"/>
        <v>4718333.5216250904</v>
      </c>
      <c r="I139" s="29">
        <f t="shared" si="13"/>
        <v>281666.47837491398</v>
      </c>
      <c r="J139" s="29">
        <f t="shared" si="14"/>
        <v>4703373.1859886004</v>
      </c>
      <c r="K139" s="29">
        <f>IF(K138*(1+Inputs!$B$12)-Inputs!$B$14&lt;0.005,0,K138*(1+Inputs!$B$12)-Inputs!$B$14)</f>
        <v>4718333.5216251258</v>
      </c>
    </row>
    <row r="140" spans="1:11" x14ac:dyDescent="0.3">
      <c r="A140" s="27">
        <v>137</v>
      </c>
      <c r="B140" s="28">
        <f>EDATE(Inputs!$B$7,A140-1)</f>
        <v>49800</v>
      </c>
      <c r="C140" s="29">
        <f t="shared" si="12"/>
        <v>4718333.5216250904</v>
      </c>
      <c r="D140" s="29">
        <f>IF(C140&gt;0.005,MIN(Inputs!$B$14,C140+E140),0)</f>
        <v>36654.703414437572</v>
      </c>
      <c r="E140" s="29">
        <f>IF(C140&gt;0.005,C140*Inputs!$B$12,0)</f>
        <v>33421.529111511059</v>
      </c>
      <c r="F140" s="29">
        <f t="shared" si="10"/>
        <v>3233.1743029265126</v>
      </c>
      <c r="G140" s="29">
        <f>IF(C140-F140&gt;0.005,MIN(SUMIF(Inputs!$D$5:$D$263,A140,Inputs!$E$5:$E$263),C140-F140),0)</f>
        <v>0</v>
      </c>
      <c r="H140" s="29">
        <f t="shared" si="11"/>
        <v>4715100.3473221641</v>
      </c>
      <c r="I140" s="29">
        <f t="shared" si="13"/>
        <v>284899.6526778405</v>
      </c>
      <c r="J140" s="29">
        <f t="shared" si="14"/>
        <v>4736794.7151001114</v>
      </c>
      <c r="K140" s="29">
        <f>IF(K139*(1+Inputs!$B$12)-Inputs!$B$14&lt;0.005,0,K139*(1+Inputs!$B$12)-Inputs!$B$14)</f>
        <v>4715100.3473221995</v>
      </c>
    </row>
    <row r="141" spans="1:11" x14ac:dyDescent="0.3">
      <c r="A141" s="27">
        <v>138</v>
      </c>
      <c r="B141" s="28">
        <f>EDATE(Inputs!$B$7,A141-1)</f>
        <v>49831</v>
      </c>
      <c r="C141" s="29">
        <f t="shared" si="12"/>
        <v>4715100.3473221641</v>
      </c>
      <c r="D141" s="29">
        <f>IF(C141&gt;0.005,MIN(Inputs!$B$14,C141+E141),0)</f>
        <v>36654.703414437572</v>
      </c>
      <c r="E141" s="29">
        <f>IF(C141&gt;0.005,C141*Inputs!$B$12,0)</f>
        <v>33398.627460198666</v>
      </c>
      <c r="F141" s="29">
        <f t="shared" si="10"/>
        <v>3256.075954238906</v>
      </c>
      <c r="G141" s="29">
        <f>IF(C141-F141&gt;0.005,MIN(SUMIF(Inputs!$D$5:$D$263,A141,Inputs!$E$5:$E$263),C141-F141),0)</f>
        <v>0</v>
      </c>
      <c r="H141" s="29">
        <f t="shared" si="11"/>
        <v>4711844.2713679252</v>
      </c>
      <c r="I141" s="29">
        <f t="shared" si="13"/>
        <v>288155.72863207938</v>
      </c>
      <c r="J141" s="29">
        <f t="shared" si="14"/>
        <v>4770193.3425603099</v>
      </c>
      <c r="K141" s="29">
        <f>IF(K140*(1+Inputs!$B$12)-Inputs!$B$14&lt;0.005,0,K140*(1+Inputs!$B$12)-Inputs!$B$14)</f>
        <v>4711844.2713679606</v>
      </c>
    </row>
    <row r="142" spans="1:11" x14ac:dyDescent="0.3">
      <c r="A142" s="27">
        <v>139</v>
      </c>
      <c r="B142" s="28">
        <f>EDATE(Inputs!$B$7,A142-1)</f>
        <v>49861</v>
      </c>
      <c r="C142" s="29">
        <f t="shared" si="12"/>
        <v>4711844.2713679252</v>
      </c>
      <c r="D142" s="29">
        <f>IF(C142&gt;0.005,MIN(Inputs!$B$14,C142+E142),0)</f>
        <v>36654.703414437572</v>
      </c>
      <c r="E142" s="29">
        <f>IF(C142&gt;0.005,C142*Inputs!$B$12,0)</f>
        <v>33375.563588856137</v>
      </c>
      <c r="F142" s="29">
        <f t="shared" si="10"/>
        <v>3279.1398255814347</v>
      </c>
      <c r="G142" s="29">
        <f>IF(C142-F142&gt;0.005,MIN(SUMIF(Inputs!$D$5:$D$263,A142,Inputs!$E$5:$E$263),C142-F142),0)</f>
        <v>0</v>
      </c>
      <c r="H142" s="29">
        <f t="shared" si="11"/>
        <v>4708565.1315423436</v>
      </c>
      <c r="I142" s="29">
        <f t="shared" si="13"/>
        <v>291434.86845766084</v>
      </c>
      <c r="J142" s="29">
        <f t="shared" si="14"/>
        <v>4803568.9061491657</v>
      </c>
      <c r="K142" s="29">
        <f>IF(K141*(1+Inputs!$B$12)-Inputs!$B$14&lt;0.005,0,K141*(1+Inputs!$B$12)-Inputs!$B$14)</f>
        <v>4708565.13154238</v>
      </c>
    </row>
    <row r="143" spans="1:11" x14ac:dyDescent="0.3">
      <c r="A143" s="27">
        <v>140</v>
      </c>
      <c r="B143" s="28">
        <f>EDATE(Inputs!$B$7,A143-1)</f>
        <v>49892</v>
      </c>
      <c r="C143" s="29">
        <f t="shared" si="12"/>
        <v>4708565.1315423436</v>
      </c>
      <c r="D143" s="29">
        <f>IF(C143&gt;0.005,MIN(Inputs!$B$14,C143+E143),0)</f>
        <v>36654.703414437572</v>
      </c>
      <c r="E143" s="29">
        <f>IF(C143&gt;0.005,C143*Inputs!$B$12,0)</f>
        <v>33352.336348424935</v>
      </c>
      <c r="F143" s="29">
        <f t="shared" si="10"/>
        <v>3302.3670660126372</v>
      </c>
      <c r="G143" s="29">
        <f>IF(C143-F143&gt;0.005,MIN(SUMIF(Inputs!$D$5:$D$263,A143,Inputs!$E$5:$E$263),C143-F143),0)</f>
        <v>0</v>
      </c>
      <c r="H143" s="29">
        <f t="shared" si="11"/>
        <v>4705262.764476331</v>
      </c>
      <c r="I143" s="29">
        <f t="shared" si="13"/>
        <v>294737.23552367347</v>
      </c>
      <c r="J143" s="29">
        <f t="shared" si="14"/>
        <v>4836921.2424975904</v>
      </c>
      <c r="K143" s="29">
        <f>IF(K142*(1+Inputs!$B$12)-Inputs!$B$14&lt;0.005,0,K142*(1+Inputs!$B$12)-Inputs!$B$14)</f>
        <v>4705262.7644763682</v>
      </c>
    </row>
    <row r="144" spans="1:11" x14ac:dyDescent="0.3">
      <c r="A144" s="27">
        <v>141</v>
      </c>
      <c r="B144" s="28">
        <f>EDATE(Inputs!$B$7,A144-1)</f>
        <v>49923</v>
      </c>
      <c r="C144" s="29">
        <f t="shared" si="12"/>
        <v>4705262.764476331</v>
      </c>
      <c r="D144" s="29">
        <f>IF(C144&gt;0.005,MIN(Inputs!$B$14,C144+E144),0)</f>
        <v>36654.703414437572</v>
      </c>
      <c r="E144" s="29">
        <f>IF(C144&gt;0.005,C144*Inputs!$B$12,0)</f>
        <v>33328.94458170735</v>
      </c>
      <c r="F144" s="29">
        <f t="shared" si="10"/>
        <v>3325.7588327302219</v>
      </c>
      <c r="G144" s="29">
        <f>IF(C144-F144&gt;0.005,MIN(SUMIF(Inputs!$D$5:$D$263,A144,Inputs!$E$5:$E$263),C144-F144),0)</f>
        <v>0</v>
      </c>
      <c r="H144" s="29">
        <f t="shared" si="11"/>
        <v>4701937.0056436006</v>
      </c>
      <c r="I144" s="29">
        <f t="shared" si="13"/>
        <v>298062.99435640371</v>
      </c>
      <c r="J144" s="29">
        <f t="shared" si="14"/>
        <v>4870250.1870792974</v>
      </c>
      <c r="K144" s="29">
        <f>IF(K143*(1+Inputs!$B$12)-Inputs!$B$14&lt;0.005,0,K143*(1+Inputs!$B$12)-Inputs!$B$14)</f>
        <v>4701937.0056436388</v>
      </c>
    </row>
    <row r="145" spans="1:11" x14ac:dyDescent="0.3">
      <c r="A145" s="27">
        <v>142</v>
      </c>
      <c r="B145" s="28">
        <f>EDATE(Inputs!$B$7,A145-1)</f>
        <v>49953</v>
      </c>
      <c r="C145" s="29">
        <f t="shared" si="12"/>
        <v>4701937.0056436006</v>
      </c>
      <c r="D145" s="29">
        <f>IF(C145&gt;0.005,MIN(Inputs!$B$14,C145+E145),0)</f>
        <v>36654.703414437572</v>
      </c>
      <c r="E145" s="29">
        <f>IF(C145&gt;0.005,C145*Inputs!$B$12,0)</f>
        <v>33305.387123308843</v>
      </c>
      <c r="F145" s="29">
        <f t="shared" si="10"/>
        <v>3349.3162911287291</v>
      </c>
      <c r="G145" s="29">
        <f>IF(C145-F145&gt;0.005,MIN(SUMIF(Inputs!$D$5:$D$263,A145,Inputs!$E$5:$E$263),C145-F145),0)</f>
        <v>0</v>
      </c>
      <c r="H145" s="29">
        <f t="shared" si="11"/>
        <v>4698587.6893524723</v>
      </c>
      <c r="I145" s="29">
        <f t="shared" si="13"/>
        <v>301412.31064753246</v>
      </c>
      <c r="J145" s="29">
        <f t="shared" si="14"/>
        <v>4903555.5742026065</v>
      </c>
      <c r="K145" s="29">
        <f>IF(K144*(1+Inputs!$B$12)-Inputs!$B$14&lt;0.005,0,K144*(1+Inputs!$B$12)-Inputs!$B$14)</f>
        <v>4698587.6893525105</v>
      </c>
    </row>
    <row r="146" spans="1:11" x14ac:dyDescent="0.3">
      <c r="A146" s="27">
        <v>143</v>
      </c>
      <c r="B146" s="28">
        <f>EDATE(Inputs!$B$7,A146-1)</f>
        <v>49984</v>
      </c>
      <c r="C146" s="29">
        <f t="shared" si="12"/>
        <v>4698587.6893524723</v>
      </c>
      <c r="D146" s="29">
        <f>IF(C146&gt;0.005,MIN(Inputs!$B$14,C146+E146),0)</f>
        <v>36654.703414437572</v>
      </c>
      <c r="E146" s="29">
        <f>IF(C146&gt;0.005,C146*Inputs!$B$12,0)</f>
        <v>33281.662799580015</v>
      </c>
      <c r="F146" s="29">
        <f t="shared" si="10"/>
        <v>3373.0406148575566</v>
      </c>
      <c r="G146" s="29">
        <f>IF(C146-F146&gt;0.005,MIN(SUMIF(Inputs!$D$5:$D$263,A146,Inputs!$E$5:$E$263),C146-F146),0)</f>
        <v>0</v>
      </c>
      <c r="H146" s="29">
        <f t="shared" si="11"/>
        <v>4695214.648737615</v>
      </c>
      <c r="I146" s="29">
        <f t="shared" si="13"/>
        <v>304785.35126239003</v>
      </c>
      <c r="J146" s="29">
        <f t="shared" si="14"/>
        <v>4936837.2370021865</v>
      </c>
      <c r="K146" s="29">
        <f>IF(K145*(1+Inputs!$B$12)-Inputs!$B$14&lt;0.005,0,K145*(1+Inputs!$B$12)-Inputs!$B$14)</f>
        <v>4695214.6487376532</v>
      </c>
    </row>
    <row r="147" spans="1:11" x14ac:dyDescent="0.3">
      <c r="A147" s="27">
        <v>144</v>
      </c>
      <c r="B147" s="28">
        <f>EDATE(Inputs!$B$7,A147-1)</f>
        <v>50014</v>
      </c>
      <c r="C147" s="29">
        <f t="shared" si="12"/>
        <v>4695214.648737615</v>
      </c>
      <c r="D147" s="29">
        <f>IF(C147&gt;0.005,MIN(Inputs!$B$14,C147+E147),0)</f>
        <v>36654.703414437572</v>
      </c>
      <c r="E147" s="29">
        <f>IF(C147&gt;0.005,C147*Inputs!$B$12,0)</f>
        <v>33257.770428558106</v>
      </c>
      <c r="F147" s="29">
        <f t="shared" si="10"/>
        <v>3396.9329858794663</v>
      </c>
      <c r="G147" s="29">
        <f>IF(C147-F147&gt;0.005,MIN(SUMIF(Inputs!$D$5:$D$263,A147,Inputs!$E$5:$E$263),C147-F147),0)</f>
        <v>0</v>
      </c>
      <c r="H147" s="29">
        <f t="shared" si="11"/>
        <v>4691817.7157517355</v>
      </c>
      <c r="I147" s="29">
        <f t="shared" si="13"/>
        <v>308182.28424826951</v>
      </c>
      <c r="J147" s="29">
        <f t="shared" si="14"/>
        <v>4970095.0074307444</v>
      </c>
      <c r="K147" s="29">
        <f>IF(K146*(1+Inputs!$B$12)-Inputs!$B$14&lt;0.005,0,K146*(1+Inputs!$B$12)-Inputs!$B$14)</f>
        <v>4691817.7157517746</v>
      </c>
    </row>
    <row r="148" spans="1:11" x14ac:dyDescent="0.3">
      <c r="A148" s="27">
        <v>145</v>
      </c>
      <c r="B148" s="28">
        <f>EDATE(Inputs!$B$7,A148-1)</f>
        <v>50045</v>
      </c>
      <c r="C148" s="29">
        <f t="shared" si="12"/>
        <v>4691817.7157517355</v>
      </c>
      <c r="D148" s="29">
        <f>IF(C148&gt;0.005,MIN(Inputs!$B$14,C148+E148),0)</f>
        <v>36654.703414437572</v>
      </c>
      <c r="E148" s="29">
        <f>IF(C148&gt;0.005,C148*Inputs!$B$12,0)</f>
        <v>33233.708819908126</v>
      </c>
      <c r="F148" s="29">
        <f t="shared" si="10"/>
        <v>3420.9945945294457</v>
      </c>
      <c r="G148" s="29">
        <f>IF(C148-F148&gt;0.005,MIN(SUMIF(Inputs!$D$5:$D$263,A148,Inputs!$E$5:$E$263),C148-F148),0)</f>
        <v>0</v>
      </c>
      <c r="H148" s="29">
        <f t="shared" si="11"/>
        <v>4688396.7211572062</v>
      </c>
      <c r="I148" s="29">
        <f t="shared" si="13"/>
        <v>311603.27884279896</v>
      </c>
      <c r="J148" s="29">
        <f t="shared" si="14"/>
        <v>5003328.7162506524</v>
      </c>
      <c r="K148" s="29">
        <f>IF(K147*(1+Inputs!$B$12)-Inputs!$B$14&lt;0.005,0,K147*(1+Inputs!$B$12)-Inputs!$B$14)</f>
        <v>4688396.7211572453</v>
      </c>
    </row>
    <row r="149" spans="1:11" x14ac:dyDescent="0.3">
      <c r="A149" s="27">
        <v>146</v>
      </c>
      <c r="B149" s="28">
        <f>EDATE(Inputs!$B$7,A149-1)</f>
        <v>50076</v>
      </c>
      <c r="C149" s="29">
        <f t="shared" si="12"/>
        <v>4688396.7211572062</v>
      </c>
      <c r="D149" s="29">
        <f>IF(C149&gt;0.005,MIN(Inputs!$B$14,C149+E149),0)</f>
        <v>36654.703414437572</v>
      </c>
      <c r="E149" s="29">
        <f>IF(C149&gt;0.005,C149*Inputs!$B$12,0)</f>
        <v>33209.47677486355</v>
      </c>
      <c r="F149" s="29">
        <f t="shared" si="10"/>
        <v>3445.2266395740226</v>
      </c>
      <c r="G149" s="29">
        <f>IF(C149-F149&gt;0.005,MIN(SUMIF(Inputs!$D$5:$D$263,A149,Inputs!$E$5:$E$263),C149-F149),0)</f>
        <v>0</v>
      </c>
      <c r="H149" s="29">
        <f t="shared" si="11"/>
        <v>4684951.4945176318</v>
      </c>
      <c r="I149" s="29">
        <f t="shared" si="13"/>
        <v>315048.505482373</v>
      </c>
      <c r="J149" s="29">
        <f t="shared" si="14"/>
        <v>5036538.1930255163</v>
      </c>
      <c r="K149" s="29">
        <f>IF(K148*(1+Inputs!$B$12)-Inputs!$B$14&lt;0.005,0,K148*(1+Inputs!$B$12)-Inputs!$B$14)</f>
        <v>4684951.4945176719</v>
      </c>
    </row>
    <row r="150" spans="1:11" x14ac:dyDescent="0.3">
      <c r="A150" s="27">
        <v>147</v>
      </c>
      <c r="B150" s="28">
        <f>EDATE(Inputs!$B$7,A150-1)</f>
        <v>50104</v>
      </c>
      <c r="C150" s="29">
        <f t="shared" si="12"/>
        <v>4684951.4945176318</v>
      </c>
      <c r="D150" s="29">
        <f>IF(C150&gt;0.005,MIN(Inputs!$B$14,C150+E150),0)</f>
        <v>36654.703414437572</v>
      </c>
      <c r="E150" s="29">
        <f>IF(C150&gt;0.005,C150*Inputs!$B$12,0)</f>
        <v>33185.073086166558</v>
      </c>
      <c r="F150" s="29">
        <f t="shared" si="10"/>
        <v>3469.6303282710142</v>
      </c>
      <c r="G150" s="29">
        <f>IF(C150-F150&gt;0.005,MIN(SUMIF(Inputs!$D$5:$D$263,A150,Inputs!$E$5:$E$263),C150-F150),0)</f>
        <v>0</v>
      </c>
      <c r="H150" s="29">
        <f t="shared" si="11"/>
        <v>4681481.8641893612</v>
      </c>
      <c r="I150" s="29">
        <f t="shared" si="13"/>
        <v>318518.13581064402</v>
      </c>
      <c r="J150" s="29">
        <f t="shared" si="14"/>
        <v>5069723.2661116831</v>
      </c>
      <c r="K150" s="29">
        <f>IF(K149*(1+Inputs!$B$12)-Inputs!$B$14&lt;0.005,0,K149*(1+Inputs!$B$12)-Inputs!$B$14)</f>
        <v>4681481.8641894013</v>
      </c>
    </row>
    <row r="151" spans="1:11" x14ac:dyDescent="0.3">
      <c r="A151" s="27">
        <v>148</v>
      </c>
      <c r="B151" s="28">
        <f>EDATE(Inputs!$B$7,A151-1)</f>
        <v>50135</v>
      </c>
      <c r="C151" s="29">
        <f t="shared" si="12"/>
        <v>4681481.8641893612</v>
      </c>
      <c r="D151" s="29">
        <f>IF(C151&gt;0.005,MIN(Inputs!$B$14,C151+E151),0)</f>
        <v>36654.703414437572</v>
      </c>
      <c r="E151" s="29">
        <f>IF(C151&gt;0.005,C151*Inputs!$B$12,0)</f>
        <v>33160.496538007981</v>
      </c>
      <c r="F151" s="29">
        <f t="shared" si="10"/>
        <v>3494.2068764295909</v>
      </c>
      <c r="G151" s="29">
        <f>IF(C151-F151&gt;0.005,MIN(SUMIF(Inputs!$D$5:$D$263,A151,Inputs!$E$5:$E$263),C151-F151),0)</f>
        <v>0</v>
      </c>
      <c r="H151" s="29">
        <f t="shared" si="11"/>
        <v>4677987.6573129315</v>
      </c>
      <c r="I151" s="29">
        <f t="shared" si="13"/>
        <v>322012.34268707363</v>
      </c>
      <c r="J151" s="29">
        <f t="shared" si="14"/>
        <v>5102883.7626496907</v>
      </c>
      <c r="K151" s="29">
        <f>IF(K150*(1+Inputs!$B$12)-Inputs!$B$14&lt;0.005,0,K150*(1+Inputs!$B$12)-Inputs!$B$14)</f>
        <v>4677987.6573129725</v>
      </c>
    </row>
    <row r="152" spans="1:11" x14ac:dyDescent="0.3">
      <c r="A152" s="27">
        <v>149</v>
      </c>
      <c r="B152" s="28">
        <f>EDATE(Inputs!$B$7,A152-1)</f>
        <v>50165</v>
      </c>
      <c r="C152" s="29">
        <f t="shared" si="12"/>
        <v>4677987.6573129315</v>
      </c>
      <c r="D152" s="29">
        <f>IF(C152&gt;0.005,MIN(Inputs!$B$14,C152+E152),0)</f>
        <v>36654.703414437572</v>
      </c>
      <c r="E152" s="29">
        <f>IF(C152&gt;0.005,C152*Inputs!$B$12,0)</f>
        <v>33135.7459059666</v>
      </c>
      <c r="F152" s="29">
        <f t="shared" si="10"/>
        <v>3518.9575084709722</v>
      </c>
      <c r="G152" s="29">
        <f>IF(C152-F152&gt;0.005,MIN(SUMIF(Inputs!$D$5:$D$263,A152,Inputs!$E$5:$E$263),C152-F152),0)</f>
        <v>0</v>
      </c>
      <c r="H152" s="29">
        <f t="shared" si="11"/>
        <v>4674468.6998044606</v>
      </c>
      <c r="I152" s="29">
        <f t="shared" si="13"/>
        <v>325531.30019554461</v>
      </c>
      <c r="J152" s="29">
        <f t="shared" si="14"/>
        <v>5136019.5085556572</v>
      </c>
      <c r="K152" s="29">
        <f>IF(K151*(1+Inputs!$B$12)-Inputs!$B$14&lt;0.005,0,K151*(1+Inputs!$B$12)-Inputs!$B$14)</f>
        <v>4674468.6998045016</v>
      </c>
    </row>
    <row r="153" spans="1:11" x14ac:dyDescent="0.3">
      <c r="A153" s="27">
        <v>150</v>
      </c>
      <c r="B153" s="28">
        <f>EDATE(Inputs!$B$7,A153-1)</f>
        <v>50196</v>
      </c>
      <c r="C153" s="29">
        <f t="shared" si="12"/>
        <v>4674468.6998044606</v>
      </c>
      <c r="D153" s="29">
        <f>IF(C153&gt;0.005,MIN(Inputs!$B$14,C153+E153),0)</f>
        <v>36654.703414437572</v>
      </c>
      <c r="E153" s="29">
        <f>IF(C153&gt;0.005,C153*Inputs!$B$12,0)</f>
        <v>33110.819956948268</v>
      </c>
      <c r="F153" s="29">
        <f t="shared" si="10"/>
        <v>3543.8834574893044</v>
      </c>
      <c r="G153" s="29">
        <f>IF(C153-F153&gt;0.005,MIN(SUMIF(Inputs!$D$5:$D$263,A153,Inputs!$E$5:$E$263),C153-F153),0)</f>
        <v>0</v>
      </c>
      <c r="H153" s="29">
        <f t="shared" si="11"/>
        <v>4670924.8163469713</v>
      </c>
      <c r="I153" s="29">
        <f t="shared" si="13"/>
        <v>329075.18365303392</v>
      </c>
      <c r="J153" s="29">
        <f t="shared" si="14"/>
        <v>5169130.3285126053</v>
      </c>
      <c r="K153" s="29">
        <f>IF(K152*(1+Inputs!$B$12)-Inputs!$B$14&lt;0.005,0,K152*(1+Inputs!$B$12)-Inputs!$B$14)</f>
        <v>4670924.8163470132</v>
      </c>
    </row>
    <row r="154" spans="1:11" x14ac:dyDescent="0.3">
      <c r="A154" s="27">
        <v>151</v>
      </c>
      <c r="B154" s="28">
        <f>EDATE(Inputs!$B$7,A154-1)</f>
        <v>50226</v>
      </c>
      <c r="C154" s="29">
        <f t="shared" si="12"/>
        <v>4670924.8163469713</v>
      </c>
      <c r="D154" s="29">
        <f>IF(C154&gt;0.005,MIN(Inputs!$B$14,C154+E154),0)</f>
        <v>36654.703414437572</v>
      </c>
      <c r="E154" s="29">
        <f>IF(C154&gt;0.005,C154*Inputs!$B$12,0)</f>
        <v>33085.717449124386</v>
      </c>
      <c r="F154" s="29">
        <f t="shared" si="10"/>
        <v>3568.9859653131862</v>
      </c>
      <c r="G154" s="29">
        <f>IF(C154-F154&gt;0.005,MIN(SUMIF(Inputs!$D$5:$D$263,A154,Inputs!$E$5:$E$263),C154-F154),0)</f>
        <v>0</v>
      </c>
      <c r="H154" s="29">
        <f t="shared" si="11"/>
        <v>4667355.8303816579</v>
      </c>
      <c r="I154" s="29">
        <f t="shared" si="13"/>
        <v>332644.16961834708</v>
      </c>
      <c r="J154" s="29">
        <f t="shared" si="14"/>
        <v>5202216.0459617293</v>
      </c>
      <c r="K154" s="29">
        <f>IF(K153*(1+Inputs!$B$12)-Inputs!$B$14&lt;0.005,0,K153*(1+Inputs!$B$12)-Inputs!$B$14)</f>
        <v>4667355.8303817008</v>
      </c>
    </row>
    <row r="155" spans="1:11" x14ac:dyDescent="0.3">
      <c r="A155" s="27">
        <v>152</v>
      </c>
      <c r="B155" s="28">
        <f>EDATE(Inputs!$B$7,A155-1)</f>
        <v>50257</v>
      </c>
      <c r="C155" s="29">
        <f t="shared" si="12"/>
        <v>4667355.8303816579</v>
      </c>
      <c r="D155" s="29">
        <f>IF(C155&gt;0.005,MIN(Inputs!$B$14,C155+E155),0)</f>
        <v>36654.703414437572</v>
      </c>
      <c r="E155" s="29">
        <f>IF(C155&gt;0.005,C155*Inputs!$B$12,0)</f>
        <v>33060.43713187008</v>
      </c>
      <c r="F155" s="29">
        <f t="shared" si="10"/>
        <v>3594.2662825674925</v>
      </c>
      <c r="G155" s="29">
        <f>IF(C155-F155&gt;0.005,MIN(SUMIF(Inputs!$D$5:$D$263,A155,Inputs!$E$5:$E$263),C155-F155),0)</f>
        <v>0</v>
      </c>
      <c r="H155" s="29">
        <f t="shared" si="11"/>
        <v>4663761.5640990902</v>
      </c>
      <c r="I155" s="29">
        <f t="shared" si="13"/>
        <v>336238.4359009146</v>
      </c>
      <c r="J155" s="29">
        <f t="shared" si="14"/>
        <v>5235276.4830935998</v>
      </c>
      <c r="K155" s="29">
        <f>IF(K154*(1+Inputs!$B$12)-Inputs!$B$14&lt;0.005,0,K154*(1+Inputs!$B$12)-Inputs!$B$14)</f>
        <v>4663761.5640991339</v>
      </c>
    </row>
    <row r="156" spans="1:11" x14ac:dyDescent="0.3">
      <c r="A156" s="27">
        <v>153</v>
      </c>
      <c r="B156" s="28">
        <f>EDATE(Inputs!$B$7,A156-1)</f>
        <v>50288</v>
      </c>
      <c r="C156" s="29">
        <f t="shared" si="12"/>
        <v>4663761.5640990902</v>
      </c>
      <c r="D156" s="29">
        <f>IF(C156&gt;0.005,MIN(Inputs!$B$14,C156+E156),0)</f>
        <v>36654.703414437572</v>
      </c>
      <c r="E156" s="29">
        <f>IF(C156&gt;0.005,C156*Inputs!$B$12,0)</f>
        <v>33034.977745701894</v>
      </c>
      <c r="F156" s="29">
        <f t="shared" si="10"/>
        <v>3619.7256687356785</v>
      </c>
      <c r="G156" s="29">
        <f>IF(C156-F156&gt;0.005,MIN(SUMIF(Inputs!$D$5:$D$263,A156,Inputs!$E$5:$E$263),C156-F156),0)</f>
        <v>0</v>
      </c>
      <c r="H156" s="29">
        <f t="shared" si="11"/>
        <v>4660141.8384303544</v>
      </c>
      <c r="I156" s="29">
        <f t="shared" si="13"/>
        <v>339858.16156965028</v>
      </c>
      <c r="J156" s="29">
        <f t="shared" si="14"/>
        <v>5268311.4608393013</v>
      </c>
      <c r="K156" s="29">
        <f>IF(K155*(1+Inputs!$B$12)-Inputs!$B$14&lt;0.005,0,K155*(1+Inputs!$B$12)-Inputs!$B$14)</f>
        <v>4660141.8384303991</v>
      </c>
    </row>
    <row r="157" spans="1:11" x14ac:dyDescent="0.3">
      <c r="A157" s="27">
        <v>154</v>
      </c>
      <c r="B157" s="28">
        <f>EDATE(Inputs!$B$7,A157-1)</f>
        <v>50318</v>
      </c>
      <c r="C157" s="29">
        <f t="shared" si="12"/>
        <v>4660141.8384303544</v>
      </c>
      <c r="D157" s="29">
        <f>IF(C157&gt;0.005,MIN(Inputs!$B$14,C157+E157),0)</f>
        <v>36654.703414437572</v>
      </c>
      <c r="E157" s="29">
        <f>IF(C157&gt;0.005,C157*Inputs!$B$12,0)</f>
        <v>33009.338022215015</v>
      </c>
      <c r="F157" s="29">
        <f t="shared" si="10"/>
        <v>3645.3653922225567</v>
      </c>
      <c r="G157" s="29">
        <f>IF(C157-F157&gt;0.005,MIN(SUMIF(Inputs!$D$5:$D$263,A157,Inputs!$E$5:$E$263),C157-F157),0)</f>
        <v>0</v>
      </c>
      <c r="H157" s="29">
        <f t="shared" si="11"/>
        <v>4656496.4730381314</v>
      </c>
      <c r="I157" s="29">
        <f t="shared" si="13"/>
        <v>343503.52696187282</v>
      </c>
      <c r="J157" s="29">
        <f t="shared" si="14"/>
        <v>5301320.7988615166</v>
      </c>
      <c r="K157" s="29">
        <f>IF(K156*(1+Inputs!$B$12)-Inputs!$B$14&lt;0.005,0,K156*(1+Inputs!$B$12)-Inputs!$B$14)</f>
        <v>4656496.473038177</v>
      </c>
    </row>
    <row r="158" spans="1:11" x14ac:dyDescent="0.3">
      <c r="A158" s="27">
        <v>155</v>
      </c>
      <c r="B158" s="28">
        <f>EDATE(Inputs!$B$7,A158-1)</f>
        <v>50349</v>
      </c>
      <c r="C158" s="29">
        <f t="shared" si="12"/>
        <v>4656496.4730381314</v>
      </c>
      <c r="D158" s="29">
        <f>IF(C158&gt;0.005,MIN(Inputs!$B$14,C158+E158),0)</f>
        <v>36654.703414437572</v>
      </c>
      <c r="E158" s="29">
        <f>IF(C158&gt;0.005,C158*Inputs!$B$12,0)</f>
        <v>32983.516684020098</v>
      </c>
      <c r="F158" s="29">
        <f t="shared" si="10"/>
        <v>3671.1867304174739</v>
      </c>
      <c r="G158" s="29">
        <f>IF(C158-F158&gt;0.005,MIN(SUMIF(Inputs!$D$5:$D$263,A158,Inputs!$E$5:$E$263),C158-F158),0)</f>
        <v>0</v>
      </c>
      <c r="H158" s="29">
        <f t="shared" si="11"/>
        <v>4652825.2863077139</v>
      </c>
      <c r="I158" s="29">
        <f t="shared" si="13"/>
        <v>347174.7136922903</v>
      </c>
      <c r="J158" s="29">
        <f t="shared" si="14"/>
        <v>5334304.3155455366</v>
      </c>
      <c r="K158" s="29">
        <f>IF(K157*(1+Inputs!$B$12)-Inputs!$B$14&lt;0.005,0,K157*(1+Inputs!$B$12)-Inputs!$B$14)</f>
        <v>4652825.2863077605</v>
      </c>
    </row>
    <row r="159" spans="1:11" x14ac:dyDescent="0.3">
      <c r="A159" s="27">
        <v>156</v>
      </c>
      <c r="B159" s="28">
        <f>EDATE(Inputs!$B$7,A159-1)</f>
        <v>50379</v>
      </c>
      <c r="C159" s="29">
        <f t="shared" si="12"/>
        <v>4652825.2863077139</v>
      </c>
      <c r="D159" s="29">
        <f>IF(C159&gt;0.005,MIN(Inputs!$B$14,C159+E159),0)</f>
        <v>36654.703414437572</v>
      </c>
      <c r="E159" s="29">
        <f>IF(C159&gt;0.005,C159*Inputs!$B$12,0)</f>
        <v>32957.51244467964</v>
      </c>
      <c r="F159" s="29">
        <f t="shared" si="10"/>
        <v>3697.1909697579322</v>
      </c>
      <c r="G159" s="29">
        <f>IF(C159-F159&gt;0.005,MIN(SUMIF(Inputs!$D$5:$D$263,A159,Inputs!$E$5:$E$263),C159-F159),0)</f>
        <v>0</v>
      </c>
      <c r="H159" s="29">
        <f t="shared" si="11"/>
        <v>4649128.0953379562</v>
      </c>
      <c r="I159" s="29">
        <f t="shared" si="13"/>
        <v>350871.90466204821</v>
      </c>
      <c r="J159" s="29">
        <f t="shared" si="14"/>
        <v>5367261.8279902162</v>
      </c>
      <c r="K159" s="29">
        <f>IF(K158*(1+Inputs!$B$12)-Inputs!$B$14&lt;0.005,0,K158*(1+Inputs!$B$12)-Inputs!$B$14)</f>
        <v>4649128.0953380028</v>
      </c>
    </row>
    <row r="160" spans="1:11" x14ac:dyDescent="0.3">
      <c r="A160" s="27">
        <v>157</v>
      </c>
      <c r="B160" s="28">
        <f>EDATE(Inputs!$B$7,A160-1)</f>
        <v>50410</v>
      </c>
      <c r="C160" s="29">
        <f t="shared" si="12"/>
        <v>4649128.0953379562</v>
      </c>
      <c r="D160" s="29">
        <f>IF(C160&gt;0.005,MIN(Inputs!$B$14,C160+E160),0)</f>
        <v>36654.703414437572</v>
      </c>
      <c r="E160" s="29">
        <f>IF(C160&gt;0.005,C160*Inputs!$B$12,0)</f>
        <v>32931.32400864386</v>
      </c>
      <c r="F160" s="29">
        <f t="shared" si="10"/>
        <v>3723.3794057937121</v>
      </c>
      <c r="G160" s="29">
        <f>IF(C160-F160&gt;0.005,MIN(SUMIF(Inputs!$D$5:$D$263,A160,Inputs!$E$5:$E$263),C160-F160),0)</f>
        <v>0</v>
      </c>
      <c r="H160" s="29">
        <f t="shared" si="11"/>
        <v>4645404.7159321625</v>
      </c>
      <c r="I160" s="29">
        <f t="shared" si="13"/>
        <v>354595.28406784195</v>
      </c>
      <c r="J160" s="29">
        <f t="shared" si="14"/>
        <v>5400193.1519988598</v>
      </c>
      <c r="K160" s="29">
        <f>IF(K159*(1+Inputs!$B$12)-Inputs!$B$14&lt;0.005,0,K159*(1+Inputs!$B$12)-Inputs!$B$14)</f>
        <v>4645404.71593221</v>
      </c>
    </row>
    <row r="161" spans="1:11" x14ac:dyDescent="0.3">
      <c r="A161" s="27">
        <v>158</v>
      </c>
      <c r="B161" s="28">
        <f>EDATE(Inputs!$B$7,A161-1)</f>
        <v>50441</v>
      </c>
      <c r="C161" s="29">
        <f t="shared" si="12"/>
        <v>4645404.7159321625</v>
      </c>
      <c r="D161" s="29">
        <f>IF(C161&gt;0.005,MIN(Inputs!$B$14,C161+E161),0)</f>
        <v>36654.703414437572</v>
      </c>
      <c r="E161" s="29">
        <f>IF(C161&gt;0.005,C161*Inputs!$B$12,0)</f>
        <v>32904.950071186155</v>
      </c>
      <c r="F161" s="29">
        <f t="shared" si="10"/>
        <v>3749.7533432514174</v>
      </c>
      <c r="G161" s="29">
        <f>IF(C161-F161&gt;0.005,MIN(SUMIF(Inputs!$D$5:$D$263,A161,Inputs!$E$5:$E$263),C161-F161),0)</f>
        <v>0</v>
      </c>
      <c r="H161" s="29">
        <f t="shared" si="11"/>
        <v>4641654.9625889109</v>
      </c>
      <c r="I161" s="29">
        <f t="shared" si="13"/>
        <v>358345.03741109336</v>
      </c>
      <c r="J161" s="29">
        <f t="shared" si="14"/>
        <v>5433098.1020700457</v>
      </c>
      <c r="K161" s="29">
        <f>IF(K160*(1+Inputs!$B$12)-Inputs!$B$14&lt;0.005,0,K160*(1+Inputs!$B$12)-Inputs!$B$14)</f>
        <v>4641654.9625889594</v>
      </c>
    </row>
    <row r="162" spans="1:11" x14ac:dyDescent="0.3">
      <c r="A162" s="27">
        <v>159</v>
      </c>
      <c r="B162" s="28">
        <f>EDATE(Inputs!$B$7,A162-1)</f>
        <v>50469</v>
      </c>
      <c r="C162" s="29">
        <f t="shared" si="12"/>
        <v>4641654.9625889109</v>
      </c>
      <c r="D162" s="29">
        <f>IF(C162&gt;0.005,MIN(Inputs!$B$14,C162+E162),0)</f>
        <v>36654.703414437572</v>
      </c>
      <c r="E162" s="29">
        <f>IF(C162&gt;0.005,C162*Inputs!$B$12,0)</f>
        <v>32878.389318338122</v>
      </c>
      <c r="F162" s="29">
        <f t="shared" si="10"/>
        <v>3776.3140960994497</v>
      </c>
      <c r="G162" s="29">
        <f>IF(C162-F162&gt;0.005,MIN(SUMIF(Inputs!$D$5:$D$263,A162,Inputs!$E$5:$E$263),C162-F162),0)</f>
        <v>0</v>
      </c>
      <c r="H162" s="29">
        <f t="shared" si="11"/>
        <v>4637878.6484928112</v>
      </c>
      <c r="I162" s="29">
        <f t="shared" si="13"/>
        <v>362121.35150719283</v>
      </c>
      <c r="J162" s="29">
        <f t="shared" si="14"/>
        <v>5465976.4913883833</v>
      </c>
      <c r="K162" s="29">
        <f>IF(K161*(1+Inputs!$B$12)-Inputs!$B$14&lt;0.005,0,K161*(1+Inputs!$B$12)-Inputs!$B$14)</f>
        <v>4637878.6484928606</v>
      </c>
    </row>
    <row r="163" spans="1:11" x14ac:dyDescent="0.3">
      <c r="A163" s="27">
        <v>160</v>
      </c>
      <c r="B163" s="28">
        <f>EDATE(Inputs!$B$7,A163-1)</f>
        <v>50500</v>
      </c>
      <c r="C163" s="29">
        <f t="shared" si="12"/>
        <v>4637878.6484928112</v>
      </c>
      <c r="D163" s="29">
        <f>IF(C163&gt;0.005,MIN(Inputs!$B$14,C163+E163),0)</f>
        <v>36654.703414437572</v>
      </c>
      <c r="E163" s="29">
        <f>IF(C163&gt;0.005,C163*Inputs!$B$12,0)</f>
        <v>32851.64042682408</v>
      </c>
      <c r="F163" s="29">
        <f t="shared" si="10"/>
        <v>3803.0629876134917</v>
      </c>
      <c r="G163" s="29">
        <f>IF(C163-F163&gt;0.005,MIN(SUMIF(Inputs!$D$5:$D$263,A163,Inputs!$E$5:$E$263),C163-F163),0)</f>
        <v>0</v>
      </c>
      <c r="H163" s="29">
        <f t="shared" si="11"/>
        <v>4634075.5855051978</v>
      </c>
      <c r="I163" s="29">
        <f t="shared" si="13"/>
        <v>365924.41449480632</v>
      </c>
      <c r="J163" s="29">
        <f t="shared" si="14"/>
        <v>5498828.1318152072</v>
      </c>
      <c r="K163" s="29">
        <f>IF(K162*(1+Inputs!$B$12)-Inputs!$B$14&lt;0.005,0,K162*(1+Inputs!$B$12)-Inputs!$B$14)</f>
        <v>4634075.585505248</v>
      </c>
    </row>
    <row r="164" spans="1:11" x14ac:dyDescent="0.3">
      <c r="A164" s="27">
        <v>161</v>
      </c>
      <c r="B164" s="28">
        <f>EDATE(Inputs!$B$7,A164-1)</f>
        <v>50530</v>
      </c>
      <c r="C164" s="29">
        <f t="shared" si="12"/>
        <v>4634075.5855051978</v>
      </c>
      <c r="D164" s="29">
        <f>IF(C164&gt;0.005,MIN(Inputs!$B$14,C164+E164),0)</f>
        <v>36654.703414437572</v>
      </c>
      <c r="E164" s="29">
        <f>IF(C164&gt;0.005,C164*Inputs!$B$12,0)</f>
        <v>32824.702063995152</v>
      </c>
      <c r="F164" s="29">
        <f t="shared" si="10"/>
        <v>3830.0013504424205</v>
      </c>
      <c r="G164" s="29">
        <f>IF(C164-F164&gt;0.005,MIN(SUMIF(Inputs!$D$5:$D$263,A164,Inputs!$E$5:$E$263),C164-F164),0)</f>
        <v>0</v>
      </c>
      <c r="H164" s="29">
        <f t="shared" si="11"/>
        <v>4630245.5841547549</v>
      </c>
      <c r="I164" s="29">
        <f t="shared" si="13"/>
        <v>369754.41584524873</v>
      </c>
      <c r="J164" s="29">
        <f t="shared" si="14"/>
        <v>5531652.8338792026</v>
      </c>
      <c r="K164" s="29">
        <f>IF(K163*(1+Inputs!$B$12)-Inputs!$B$14&lt;0.005,0,K163*(1+Inputs!$B$12)-Inputs!$B$14)</f>
        <v>4630245.5841548061</v>
      </c>
    </row>
    <row r="165" spans="1:11" x14ac:dyDescent="0.3">
      <c r="A165" s="27">
        <v>162</v>
      </c>
      <c r="B165" s="28">
        <f>EDATE(Inputs!$B$7,A165-1)</f>
        <v>50561</v>
      </c>
      <c r="C165" s="29">
        <f t="shared" si="12"/>
        <v>4630245.5841547549</v>
      </c>
      <c r="D165" s="29">
        <f>IF(C165&gt;0.005,MIN(Inputs!$B$14,C165+E165),0)</f>
        <v>36654.703414437572</v>
      </c>
      <c r="E165" s="29">
        <f>IF(C165&gt;0.005,C165*Inputs!$B$12,0)</f>
        <v>32797.57288776285</v>
      </c>
      <c r="F165" s="29">
        <f t="shared" si="10"/>
        <v>3857.1305266747222</v>
      </c>
      <c r="G165" s="29">
        <f>IF(C165-F165&gt;0.005,MIN(SUMIF(Inputs!$D$5:$D$263,A165,Inputs!$E$5:$E$263),C165-F165),0)</f>
        <v>0</v>
      </c>
      <c r="H165" s="29">
        <f t="shared" si="11"/>
        <v>4626388.45362808</v>
      </c>
      <c r="I165" s="29">
        <f t="shared" si="13"/>
        <v>373611.54637192347</v>
      </c>
      <c r="J165" s="29">
        <f t="shared" si="14"/>
        <v>5564450.4067669651</v>
      </c>
      <c r="K165" s="29">
        <f>IF(K164*(1+Inputs!$B$12)-Inputs!$B$14&lt;0.005,0,K164*(1+Inputs!$B$12)-Inputs!$B$14)</f>
        <v>4626388.4536281321</v>
      </c>
    </row>
    <row r="166" spans="1:11" x14ac:dyDescent="0.3">
      <c r="A166" s="27">
        <v>163</v>
      </c>
      <c r="B166" s="28">
        <f>EDATE(Inputs!$B$7,A166-1)</f>
        <v>50591</v>
      </c>
      <c r="C166" s="29">
        <f t="shared" si="12"/>
        <v>4626388.45362808</v>
      </c>
      <c r="D166" s="29">
        <f>IF(C166&gt;0.005,MIN(Inputs!$B$14,C166+E166),0)</f>
        <v>36654.703414437572</v>
      </c>
      <c r="E166" s="29">
        <f>IF(C166&gt;0.005,C166*Inputs!$B$12,0)</f>
        <v>32770.251546532236</v>
      </c>
      <c r="F166" s="29">
        <f t="shared" si="10"/>
        <v>3884.4518679053363</v>
      </c>
      <c r="G166" s="29">
        <f>IF(C166-F166&gt;0.005,MIN(SUMIF(Inputs!$D$5:$D$263,A166,Inputs!$E$5:$E$263),C166-F166),0)</f>
        <v>0</v>
      </c>
      <c r="H166" s="29">
        <f t="shared" si="11"/>
        <v>4622504.0017601745</v>
      </c>
      <c r="I166" s="29">
        <f t="shared" si="13"/>
        <v>377495.9982398288</v>
      </c>
      <c r="J166" s="29">
        <f t="shared" si="14"/>
        <v>5597220.658313497</v>
      </c>
      <c r="K166" s="29">
        <f>IF(K165*(1+Inputs!$B$12)-Inputs!$B$14&lt;0.005,0,K165*(1+Inputs!$B$12)-Inputs!$B$14)</f>
        <v>4622504.0017602276</v>
      </c>
    </row>
    <row r="167" spans="1:11" x14ac:dyDescent="0.3">
      <c r="A167" s="27">
        <v>164</v>
      </c>
      <c r="B167" s="28">
        <f>EDATE(Inputs!$B$7,A167-1)</f>
        <v>50622</v>
      </c>
      <c r="C167" s="29">
        <f t="shared" si="12"/>
        <v>4622504.0017601745</v>
      </c>
      <c r="D167" s="29">
        <f>IF(C167&gt;0.005,MIN(Inputs!$B$14,C167+E167),0)</f>
        <v>36654.703414437572</v>
      </c>
      <c r="E167" s="29">
        <f>IF(C167&gt;0.005,C167*Inputs!$B$12,0)</f>
        <v>32742.73667913457</v>
      </c>
      <c r="F167" s="29">
        <f t="shared" si="10"/>
        <v>3911.9667353030018</v>
      </c>
      <c r="G167" s="29">
        <f>IF(C167-F167&gt;0.005,MIN(SUMIF(Inputs!$D$5:$D$263,A167,Inputs!$E$5:$E$263),C167-F167),0)</f>
        <v>0</v>
      </c>
      <c r="H167" s="29">
        <f t="shared" si="11"/>
        <v>4618592.0350248711</v>
      </c>
      <c r="I167" s="29">
        <f t="shared" si="13"/>
        <v>381407.96497513179</v>
      </c>
      <c r="J167" s="29">
        <f t="shared" si="14"/>
        <v>5629963.3949926319</v>
      </c>
      <c r="K167" s="29">
        <f>IF(K166*(1+Inputs!$B$12)-Inputs!$B$14&lt;0.005,0,K166*(1+Inputs!$B$12)-Inputs!$B$14)</f>
        <v>4618592.0350249251</v>
      </c>
    </row>
    <row r="168" spans="1:11" x14ac:dyDescent="0.3">
      <c r="A168" s="27">
        <v>165</v>
      </c>
      <c r="B168" s="28">
        <f>EDATE(Inputs!$B$7,A168-1)</f>
        <v>50653</v>
      </c>
      <c r="C168" s="29">
        <f t="shared" si="12"/>
        <v>4618592.0350248711</v>
      </c>
      <c r="D168" s="29">
        <f>IF(C168&gt;0.005,MIN(Inputs!$B$14,C168+E168),0)</f>
        <v>36654.703414437572</v>
      </c>
      <c r="E168" s="29">
        <f>IF(C168&gt;0.005,C168*Inputs!$B$12,0)</f>
        <v>32715.026914759506</v>
      </c>
      <c r="F168" s="29">
        <f t="shared" si="10"/>
        <v>3939.6764996780657</v>
      </c>
      <c r="G168" s="29">
        <f>IF(C168-F168&gt;0.005,MIN(SUMIF(Inputs!$D$5:$D$263,A168,Inputs!$E$5:$E$263),C168-F168),0)</f>
        <v>0</v>
      </c>
      <c r="H168" s="29">
        <f t="shared" si="11"/>
        <v>4614652.3585251933</v>
      </c>
      <c r="I168" s="29">
        <f t="shared" si="13"/>
        <v>385347.64147480985</v>
      </c>
      <c r="J168" s="29">
        <f t="shared" si="14"/>
        <v>5662678.4219073914</v>
      </c>
      <c r="K168" s="29">
        <f>IF(K167*(1+Inputs!$B$12)-Inputs!$B$14&lt;0.005,0,K167*(1+Inputs!$B$12)-Inputs!$B$14)</f>
        <v>4614652.3585252473</v>
      </c>
    </row>
    <row r="169" spans="1:11" x14ac:dyDescent="0.3">
      <c r="A169" s="27">
        <v>166</v>
      </c>
      <c r="B169" s="28">
        <f>EDATE(Inputs!$B$7,A169-1)</f>
        <v>50683</v>
      </c>
      <c r="C169" s="29">
        <f t="shared" si="12"/>
        <v>4614652.3585251933</v>
      </c>
      <c r="D169" s="29">
        <f>IF(C169&gt;0.005,MIN(Inputs!$B$14,C169+E169),0)</f>
        <v>36654.703414437572</v>
      </c>
      <c r="E169" s="29">
        <f>IF(C169&gt;0.005,C169*Inputs!$B$12,0)</f>
        <v>32687.12087288679</v>
      </c>
      <c r="F169" s="29">
        <f t="shared" si="10"/>
        <v>3967.5825415507825</v>
      </c>
      <c r="G169" s="29">
        <f>IF(C169-F169&gt;0.005,MIN(SUMIF(Inputs!$D$5:$D$263,A169,Inputs!$E$5:$E$263),C169-F169),0)</f>
        <v>0</v>
      </c>
      <c r="H169" s="29">
        <f t="shared" si="11"/>
        <v>4610684.7759836428</v>
      </c>
      <c r="I169" s="29">
        <f t="shared" si="13"/>
        <v>389315.22401636065</v>
      </c>
      <c r="J169" s="29">
        <f t="shared" si="14"/>
        <v>5695365.5427802783</v>
      </c>
      <c r="K169" s="29">
        <f>IF(K168*(1+Inputs!$B$12)-Inputs!$B$14&lt;0.005,0,K168*(1+Inputs!$B$12)-Inputs!$B$14)</f>
        <v>4610684.7759836968</v>
      </c>
    </row>
    <row r="170" spans="1:11" x14ac:dyDescent="0.3">
      <c r="A170" s="27">
        <v>167</v>
      </c>
      <c r="B170" s="28">
        <f>EDATE(Inputs!$B$7,A170-1)</f>
        <v>50714</v>
      </c>
      <c r="C170" s="29">
        <f t="shared" si="12"/>
        <v>4610684.7759836428</v>
      </c>
      <c r="D170" s="29">
        <f>IF(C170&gt;0.005,MIN(Inputs!$B$14,C170+E170),0)</f>
        <v>36654.703414437572</v>
      </c>
      <c r="E170" s="29">
        <f>IF(C170&gt;0.005,C170*Inputs!$B$12,0)</f>
        <v>32659.017163217472</v>
      </c>
      <c r="F170" s="29">
        <f t="shared" si="10"/>
        <v>3995.6862512201005</v>
      </c>
      <c r="G170" s="29">
        <f>IF(C170-F170&gt;0.005,MIN(SUMIF(Inputs!$D$5:$D$263,A170,Inputs!$E$5:$E$263),C170-F170),0)</f>
        <v>0</v>
      </c>
      <c r="H170" s="29">
        <f t="shared" si="11"/>
        <v>4606689.0897324225</v>
      </c>
      <c r="I170" s="29">
        <f t="shared" si="13"/>
        <v>393310.91026758077</v>
      </c>
      <c r="J170" s="29">
        <f t="shared" si="14"/>
        <v>5728024.5599434953</v>
      </c>
      <c r="K170" s="29">
        <f>IF(K169*(1+Inputs!$B$12)-Inputs!$B$14&lt;0.005,0,K169*(1+Inputs!$B$12)-Inputs!$B$14)</f>
        <v>4606689.0897324774</v>
      </c>
    </row>
    <row r="171" spans="1:11" x14ac:dyDescent="0.3">
      <c r="A171" s="27">
        <v>168</v>
      </c>
      <c r="B171" s="28">
        <f>EDATE(Inputs!$B$7,A171-1)</f>
        <v>50744</v>
      </c>
      <c r="C171" s="29">
        <f t="shared" si="12"/>
        <v>4606689.0897324225</v>
      </c>
      <c r="D171" s="29">
        <f>IF(C171&gt;0.005,MIN(Inputs!$B$14,C171+E171),0)</f>
        <v>36654.703414437572</v>
      </c>
      <c r="E171" s="29">
        <f>IF(C171&gt;0.005,C171*Inputs!$B$12,0)</f>
        <v>32630.71438560466</v>
      </c>
      <c r="F171" s="29">
        <f t="shared" si="10"/>
        <v>4023.9890288329116</v>
      </c>
      <c r="G171" s="29">
        <f>IF(C171-F171&gt;0.005,MIN(SUMIF(Inputs!$D$5:$D$263,A171,Inputs!$E$5:$E$263),C171-F171),0)</f>
        <v>0</v>
      </c>
      <c r="H171" s="29">
        <f t="shared" si="11"/>
        <v>4602665.1007035896</v>
      </c>
      <c r="I171" s="29">
        <f t="shared" si="13"/>
        <v>397334.8992964137</v>
      </c>
      <c r="J171" s="29">
        <f t="shared" si="14"/>
        <v>5760655.2743290998</v>
      </c>
      <c r="K171" s="29">
        <f>IF(K170*(1+Inputs!$B$12)-Inputs!$B$14&lt;0.005,0,K170*(1+Inputs!$B$12)-Inputs!$B$14)</f>
        <v>4602665.1007036455</v>
      </c>
    </row>
    <row r="172" spans="1:11" x14ac:dyDescent="0.3">
      <c r="A172" s="27">
        <v>169</v>
      </c>
      <c r="B172" s="28">
        <f>EDATE(Inputs!$B$7,A172-1)</f>
        <v>50775</v>
      </c>
      <c r="C172" s="29">
        <f t="shared" si="12"/>
        <v>4602665.1007035896</v>
      </c>
      <c r="D172" s="29">
        <f>IF(C172&gt;0.005,MIN(Inputs!$B$14,C172+E172),0)</f>
        <v>36654.703414437572</v>
      </c>
      <c r="E172" s="29">
        <f>IF(C172&gt;0.005,C172*Inputs!$B$12,0)</f>
        <v>32602.211129983763</v>
      </c>
      <c r="F172" s="29">
        <f t="shared" si="10"/>
        <v>4052.4922844538087</v>
      </c>
      <c r="G172" s="29">
        <f>IF(C172-F172&gt;0.005,MIN(SUMIF(Inputs!$D$5:$D$263,A172,Inputs!$E$5:$E$263),C172-F172),0)</f>
        <v>0</v>
      </c>
      <c r="H172" s="29">
        <f t="shared" si="11"/>
        <v>4598612.6084191361</v>
      </c>
      <c r="I172" s="29">
        <f t="shared" si="13"/>
        <v>401387.39158086752</v>
      </c>
      <c r="J172" s="29">
        <f t="shared" si="14"/>
        <v>5793257.4854590837</v>
      </c>
      <c r="K172" s="29">
        <f>IF(K171*(1+Inputs!$B$12)-Inputs!$B$14&lt;0.005,0,K171*(1+Inputs!$B$12)-Inputs!$B$14)</f>
        <v>4598612.608419192</v>
      </c>
    </row>
    <row r="173" spans="1:11" x14ac:dyDescent="0.3">
      <c r="A173" s="27">
        <v>170</v>
      </c>
      <c r="B173" s="28">
        <f>EDATE(Inputs!$B$7,A173-1)</f>
        <v>50806</v>
      </c>
      <c r="C173" s="29">
        <f t="shared" si="12"/>
        <v>4598612.6084191361</v>
      </c>
      <c r="D173" s="29">
        <f>IF(C173&gt;0.005,MIN(Inputs!$B$14,C173+E173),0)</f>
        <v>36654.703414437572</v>
      </c>
      <c r="E173" s="29">
        <f>IF(C173&gt;0.005,C173*Inputs!$B$12,0)</f>
        <v>32573.505976302218</v>
      </c>
      <c r="F173" s="29">
        <f t="shared" si="10"/>
        <v>4081.1974381353539</v>
      </c>
      <c r="G173" s="29">
        <f>IF(C173-F173&gt;0.005,MIN(SUMIF(Inputs!$D$5:$D$263,A173,Inputs!$E$5:$E$263),C173-F173),0)</f>
        <v>0</v>
      </c>
      <c r="H173" s="29">
        <f t="shared" si="11"/>
        <v>4594531.4109810004</v>
      </c>
      <c r="I173" s="29">
        <f t="shared" si="13"/>
        <v>405468.58901900286</v>
      </c>
      <c r="J173" s="29">
        <f t="shared" si="14"/>
        <v>5825830.9914353862</v>
      </c>
      <c r="K173" s="29">
        <f>IF(K172*(1+Inputs!$B$12)-Inputs!$B$14&lt;0.005,0,K172*(1+Inputs!$B$12)-Inputs!$B$14)</f>
        <v>4594531.4109810572</v>
      </c>
    </row>
    <row r="174" spans="1:11" x14ac:dyDescent="0.3">
      <c r="A174" s="27">
        <v>171</v>
      </c>
      <c r="B174" s="28">
        <f>EDATE(Inputs!$B$7,A174-1)</f>
        <v>50834</v>
      </c>
      <c r="C174" s="29">
        <f t="shared" si="12"/>
        <v>4594531.4109810004</v>
      </c>
      <c r="D174" s="29">
        <f>IF(C174&gt;0.005,MIN(Inputs!$B$14,C174+E174),0)</f>
        <v>36654.703414437572</v>
      </c>
      <c r="E174" s="29">
        <f>IF(C174&gt;0.005,C174*Inputs!$B$12,0)</f>
        <v>32544.597494448753</v>
      </c>
      <c r="F174" s="29">
        <f t="shared" si="10"/>
        <v>4110.1059199888186</v>
      </c>
      <c r="G174" s="29">
        <f>IF(C174-F174&gt;0.005,MIN(SUMIF(Inputs!$D$5:$D$263,A174,Inputs!$E$5:$E$263),C174-F174),0)</f>
        <v>0</v>
      </c>
      <c r="H174" s="29">
        <f t="shared" si="11"/>
        <v>4590421.3050610116</v>
      </c>
      <c r="I174" s="29">
        <f t="shared" si="13"/>
        <v>409578.69493899168</v>
      </c>
      <c r="J174" s="29">
        <f t="shared" si="14"/>
        <v>5858375.5889298348</v>
      </c>
      <c r="K174" s="29">
        <f>IF(K173*(1+Inputs!$B$12)-Inputs!$B$14&lt;0.005,0,K173*(1+Inputs!$B$12)-Inputs!$B$14)</f>
        <v>4590421.3050610693</v>
      </c>
    </row>
    <row r="175" spans="1:11" x14ac:dyDescent="0.3">
      <c r="A175" s="27">
        <v>172</v>
      </c>
      <c r="B175" s="28">
        <f>EDATE(Inputs!$B$7,A175-1)</f>
        <v>50865</v>
      </c>
      <c r="C175" s="29">
        <f t="shared" si="12"/>
        <v>4590421.3050610116</v>
      </c>
      <c r="D175" s="29">
        <f>IF(C175&gt;0.005,MIN(Inputs!$B$14,C175+E175),0)</f>
        <v>36654.703414437572</v>
      </c>
      <c r="E175" s="29">
        <f>IF(C175&gt;0.005,C175*Inputs!$B$12,0)</f>
        <v>32515.484244182167</v>
      </c>
      <c r="F175" s="29">
        <f t="shared" si="10"/>
        <v>4139.2191702554046</v>
      </c>
      <c r="G175" s="29">
        <f>IF(C175-F175&gt;0.005,MIN(SUMIF(Inputs!$D$5:$D$263,A175,Inputs!$E$5:$E$263),C175-F175),0)</f>
        <v>0</v>
      </c>
      <c r="H175" s="29">
        <f t="shared" si="11"/>
        <v>4586282.085890756</v>
      </c>
      <c r="I175" s="29">
        <f t="shared" si="13"/>
        <v>413717.9141092471</v>
      </c>
      <c r="J175" s="29">
        <f t="shared" si="14"/>
        <v>5890891.0731740166</v>
      </c>
      <c r="K175" s="29">
        <f>IF(K174*(1+Inputs!$B$12)-Inputs!$B$14&lt;0.005,0,K174*(1+Inputs!$B$12)-Inputs!$B$14)</f>
        <v>4586282.0858908147</v>
      </c>
    </row>
    <row r="176" spans="1:11" x14ac:dyDescent="0.3">
      <c r="A176" s="27">
        <v>173</v>
      </c>
      <c r="B176" s="28">
        <f>EDATE(Inputs!$B$7,A176-1)</f>
        <v>50895</v>
      </c>
      <c r="C176" s="29">
        <f t="shared" si="12"/>
        <v>4586282.085890756</v>
      </c>
      <c r="D176" s="29">
        <f>IF(C176&gt;0.005,MIN(Inputs!$B$14,C176+E176),0)</f>
        <v>36654.703414437572</v>
      </c>
      <c r="E176" s="29">
        <f>IF(C176&gt;0.005,C176*Inputs!$B$12,0)</f>
        <v>32486.164775059526</v>
      </c>
      <c r="F176" s="29">
        <f t="shared" si="10"/>
        <v>4168.5386393780464</v>
      </c>
      <c r="G176" s="29">
        <f>IF(C176-F176&gt;0.005,MIN(SUMIF(Inputs!$D$5:$D$263,A176,Inputs!$E$5:$E$263),C176-F176),0)</f>
        <v>0</v>
      </c>
      <c r="H176" s="29">
        <f t="shared" si="11"/>
        <v>4582113.5472513782</v>
      </c>
      <c r="I176" s="29">
        <f t="shared" si="13"/>
        <v>417886.45274862513</v>
      </c>
      <c r="J176" s="29">
        <f t="shared" si="14"/>
        <v>5923377.2379490761</v>
      </c>
      <c r="K176" s="29">
        <f>IF(K175*(1+Inputs!$B$12)-Inputs!$B$14&lt;0.005,0,K175*(1+Inputs!$B$12)-Inputs!$B$14)</f>
        <v>4582113.5472514369</v>
      </c>
    </row>
    <row r="177" spans="1:11" x14ac:dyDescent="0.3">
      <c r="A177" s="27">
        <v>174</v>
      </c>
      <c r="B177" s="28">
        <f>EDATE(Inputs!$B$7,A177-1)</f>
        <v>50926</v>
      </c>
      <c r="C177" s="29">
        <f t="shared" si="12"/>
        <v>4582113.5472513782</v>
      </c>
      <c r="D177" s="29">
        <f>IF(C177&gt;0.005,MIN(Inputs!$B$14,C177+E177),0)</f>
        <v>36654.703414437572</v>
      </c>
      <c r="E177" s="29">
        <f>IF(C177&gt;0.005,C177*Inputs!$B$12,0)</f>
        <v>32456.637626363932</v>
      </c>
      <c r="F177" s="29">
        <f t="shared" si="10"/>
        <v>4198.0657880736399</v>
      </c>
      <c r="G177" s="29">
        <f>IF(C177-F177&gt;0.005,MIN(SUMIF(Inputs!$D$5:$D$263,A177,Inputs!$E$5:$E$263),C177-F177),0)</f>
        <v>0</v>
      </c>
      <c r="H177" s="29">
        <f t="shared" si="11"/>
        <v>4577915.4814633047</v>
      </c>
      <c r="I177" s="29">
        <f t="shared" si="13"/>
        <v>422084.51853669877</v>
      </c>
      <c r="J177" s="29">
        <f t="shared" si="14"/>
        <v>5955833.87557544</v>
      </c>
      <c r="K177" s="29">
        <f>IF(K176*(1+Inputs!$B$12)-Inputs!$B$14&lt;0.005,0,K176*(1+Inputs!$B$12)-Inputs!$B$14)</f>
        <v>4577915.4814633634</v>
      </c>
    </row>
    <row r="178" spans="1:11" x14ac:dyDescent="0.3">
      <c r="A178" s="27">
        <v>175</v>
      </c>
      <c r="B178" s="28">
        <f>EDATE(Inputs!$B$7,A178-1)</f>
        <v>50956</v>
      </c>
      <c r="C178" s="29">
        <f t="shared" si="12"/>
        <v>4577915.4814633047</v>
      </c>
      <c r="D178" s="29">
        <f>IF(C178&gt;0.005,MIN(Inputs!$B$14,C178+E178),0)</f>
        <v>36654.703414437572</v>
      </c>
      <c r="E178" s="29">
        <f>IF(C178&gt;0.005,C178*Inputs!$B$12,0)</f>
        <v>32426.901327031745</v>
      </c>
      <c r="F178" s="29">
        <f t="shared" si="10"/>
        <v>4227.8020874058275</v>
      </c>
      <c r="G178" s="29">
        <f>IF(C178-F178&gt;0.005,MIN(SUMIF(Inputs!$D$5:$D$263,A178,Inputs!$E$5:$E$263),C178-F178),0)</f>
        <v>0</v>
      </c>
      <c r="H178" s="29">
        <f t="shared" si="11"/>
        <v>4573687.679375899</v>
      </c>
      <c r="I178" s="29">
        <f t="shared" si="13"/>
        <v>426312.32062410458</v>
      </c>
      <c r="J178" s="29">
        <f t="shared" si="14"/>
        <v>5988260.7769024717</v>
      </c>
      <c r="K178" s="29">
        <f>IF(K177*(1+Inputs!$B$12)-Inputs!$B$14&lt;0.005,0,K177*(1+Inputs!$B$12)-Inputs!$B$14)</f>
        <v>4573687.6793759586</v>
      </c>
    </row>
    <row r="179" spans="1:11" x14ac:dyDescent="0.3">
      <c r="A179" s="27">
        <v>176</v>
      </c>
      <c r="B179" s="28">
        <f>EDATE(Inputs!$B$7,A179-1)</f>
        <v>50987</v>
      </c>
      <c r="C179" s="29">
        <f t="shared" si="12"/>
        <v>4573687.679375899</v>
      </c>
      <c r="D179" s="29">
        <f>IF(C179&gt;0.005,MIN(Inputs!$B$14,C179+E179),0)</f>
        <v>36654.703414437572</v>
      </c>
      <c r="E179" s="29">
        <f>IF(C179&gt;0.005,C179*Inputs!$B$12,0)</f>
        <v>32396.954395579287</v>
      </c>
      <c r="F179" s="29">
        <f t="shared" si="10"/>
        <v>4257.7490188582851</v>
      </c>
      <c r="G179" s="29">
        <f>IF(C179-F179&gt;0.005,MIN(SUMIF(Inputs!$D$5:$D$263,A179,Inputs!$E$5:$E$263),C179-F179),0)</f>
        <v>0</v>
      </c>
      <c r="H179" s="29">
        <f t="shared" si="11"/>
        <v>4569429.9303570408</v>
      </c>
      <c r="I179" s="29">
        <f t="shared" si="13"/>
        <v>430570.06964296289</v>
      </c>
      <c r="J179" s="29">
        <f t="shared" si="14"/>
        <v>6020657.7312980508</v>
      </c>
      <c r="K179" s="29">
        <f>IF(K178*(1+Inputs!$B$12)-Inputs!$B$14&lt;0.005,0,K178*(1+Inputs!$B$12)-Inputs!$B$14)</f>
        <v>4569429.9303571014</v>
      </c>
    </row>
    <row r="180" spans="1:11" x14ac:dyDescent="0.3">
      <c r="A180" s="27">
        <v>177</v>
      </c>
      <c r="B180" s="28">
        <f>EDATE(Inputs!$B$7,A180-1)</f>
        <v>51018</v>
      </c>
      <c r="C180" s="29">
        <f t="shared" si="12"/>
        <v>4569429.9303570408</v>
      </c>
      <c r="D180" s="29">
        <f>IF(C180&gt;0.005,MIN(Inputs!$B$14,C180+E180),0)</f>
        <v>36654.703414437572</v>
      </c>
      <c r="E180" s="29">
        <f>IF(C180&gt;0.005,C180*Inputs!$B$12,0)</f>
        <v>32366.795340029043</v>
      </c>
      <c r="F180" s="29">
        <f t="shared" si="10"/>
        <v>4287.9080744085295</v>
      </c>
      <c r="G180" s="29">
        <f>IF(C180-F180&gt;0.005,MIN(SUMIF(Inputs!$D$5:$D$263,A180,Inputs!$E$5:$E$263),C180-F180),0)</f>
        <v>0</v>
      </c>
      <c r="H180" s="29">
        <f t="shared" si="11"/>
        <v>4565142.0222826321</v>
      </c>
      <c r="I180" s="29">
        <f t="shared" si="13"/>
        <v>434857.97771737142</v>
      </c>
      <c r="J180" s="29">
        <f t="shared" si="14"/>
        <v>6053024.5266380794</v>
      </c>
      <c r="K180" s="29">
        <f>IF(K179*(1+Inputs!$B$12)-Inputs!$B$14&lt;0.005,0,K179*(1+Inputs!$B$12)-Inputs!$B$14)</f>
        <v>4565142.0222826935</v>
      </c>
    </row>
    <row r="181" spans="1:11" x14ac:dyDescent="0.3">
      <c r="A181" s="27">
        <v>178</v>
      </c>
      <c r="B181" s="28">
        <f>EDATE(Inputs!$B$7,A181-1)</f>
        <v>51048</v>
      </c>
      <c r="C181" s="29">
        <f t="shared" si="12"/>
        <v>4565142.0222826321</v>
      </c>
      <c r="D181" s="29">
        <f>IF(C181&gt;0.005,MIN(Inputs!$B$14,C181+E181),0)</f>
        <v>36654.703414437572</v>
      </c>
      <c r="E181" s="29">
        <f>IF(C181&gt;0.005,C181*Inputs!$B$12,0)</f>
        <v>32336.422657835312</v>
      </c>
      <c r="F181" s="29">
        <f t="shared" si="10"/>
        <v>4318.2807566022602</v>
      </c>
      <c r="G181" s="29">
        <f>IF(C181-F181&gt;0.005,MIN(SUMIF(Inputs!$D$5:$D$263,A181,Inputs!$E$5:$E$263),C181-F181),0)</f>
        <v>0</v>
      </c>
      <c r="H181" s="29">
        <f t="shared" si="11"/>
        <v>4560823.74152603</v>
      </c>
      <c r="I181" s="29">
        <f t="shared" si="13"/>
        <v>439176.25847397366</v>
      </c>
      <c r="J181" s="29">
        <f t="shared" si="14"/>
        <v>6085360.9492959147</v>
      </c>
      <c r="K181" s="29">
        <f>IF(K180*(1+Inputs!$B$12)-Inputs!$B$14&lt;0.005,0,K180*(1+Inputs!$B$12)-Inputs!$B$14)</f>
        <v>4560823.7415260915</v>
      </c>
    </row>
    <row r="182" spans="1:11" x14ac:dyDescent="0.3">
      <c r="A182" s="27">
        <v>179</v>
      </c>
      <c r="B182" s="28">
        <f>EDATE(Inputs!$B$7,A182-1)</f>
        <v>51079</v>
      </c>
      <c r="C182" s="29">
        <f t="shared" si="12"/>
        <v>4560823.74152603</v>
      </c>
      <c r="D182" s="29">
        <f>IF(C182&gt;0.005,MIN(Inputs!$B$14,C182+E182),0)</f>
        <v>36654.703414437572</v>
      </c>
      <c r="E182" s="29">
        <f>IF(C182&gt;0.005,C182*Inputs!$B$12,0)</f>
        <v>32305.834835809383</v>
      </c>
      <c r="F182" s="29">
        <f t="shared" si="10"/>
        <v>4348.8685786281894</v>
      </c>
      <c r="G182" s="29">
        <f>IF(C182-F182&gt;0.005,MIN(SUMIF(Inputs!$D$5:$D$263,A182,Inputs!$E$5:$E$263),C182-F182),0)</f>
        <v>0</v>
      </c>
      <c r="H182" s="29">
        <f t="shared" si="11"/>
        <v>4556474.8729474014</v>
      </c>
      <c r="I182" s="29">
        <f t="shared" si="13"/>
        <v>443525.12705260183</v>
      </c>
      <c r="J182" s="29">
        <f t="shared" si="14"/>
        <v>6117666.7841317244</v>
      </c>
      <c r="K182" s="29">
        <f>IF(K181*(1+Inputs!$B$12)-Inputs!$B$14&lt;0.005,0,K181*(1+Inputs!$B$12)-Inputs!$B$14)</f>
        <v>4556474.8729474638</v>
      </c>
    </row>
    <row r="183" spans="1:11" x14ac:dyDescent="0.3">
      <c r="A183" s="27">
        <v>180</v>
      </c>
      <c r="B183" s="28">
        <f>EDATE(Inputs!$B$7,A183-1)</f>
        <v>51109</v>
      </c>
      <c r="C183" s="29">
        <f t="shared" si="12"/>
        <v>4556474.8729474014</v>
      </c>
      <c r="D183" s="29">
        <f>IF(C183&gt;0.005,MIN(Inputs!$B$14,C183+E183),0)</f>
        <v>36654.703414437572</v>
      </c>
      <c r="E183" s="29">
        <f>IF(C183&gt;0.005,C183*Inputs!$B$12,0)</f>
        <v>32275.030350044097</v>
      </c>
      <c r="F183" s="29">
        <f t="shared" si="10"/>
        <v>4379.6730643934752</v>
      </c>
      <c r="G183" s="29">
        <f>IF(C183-F183&gt;0.005,MIN(SUMIF(Inputs!$D$5:$D$263,A183,Inputs!$E$5:$E$263),C183-F183),0)</f>
        <v>0</v>
      </c>
      <c r="H183" s="29">
        <f t="shared" si="11"/>
        <v>4552095.1998830074</v>
      </c>
      <c r="I183" s="29">
        <f t="shared" si="13"/>
        <v>447904.80011699529</v>
      </c>
      <c r="J183" s="29">
        <f t="shared" si="14"/>
        <v>6149941.8144817688</v>
      </c>
      <c r="K183" s="29">
        <f>IF(K182*(1+Inputs!$B$12)-Inputs!$B$14&lt;0.005,0,K182*(1+Inputs!$B$12)-Inputs!$B$14)</f>
        <v>4552095.1998830708</v>
      </c>
    </row>
    <row r="184" spans="1:11" x14ac:dyDescent="0.3">
      <c r="A184" s="27">
        <v>181</v>
      </c>
      <c r="B184" s="28">
        <f>EDATE(Inputs!$B$7,A184-1)</f>
        <v>51140</v>
      </c>
      <c r="C184" s="29">
        <f t="shared" si="12"/>
        <v>4552095.1998830074</v>
      </c>
      <c r="D184" s="29">
        <f>IF(C184&gt;0.005,MIN(Inputs!$B$14,C184+E184),0)</f>
        <v>36654.703414437572</v>
      </c>
      <c r="E184" s="29">
        <f>IF(C184&gt;0.005,C184*Inputs!$B$12,0)</f>
        <v>32244.007665837973</v>
      </c>
      <c r="F184" s="29">
        <f t="shared" si="10"/>
        <v>4410.695748599599</v>
      </c>
      <c r="G184" s="29">
        <f>IF(C184-F184&gt;0.005,MIN(SUMIF(Inputs!$D$5:$D$263,A184,Inputs!$E$5:$E$263),C184-F184),0)</f>
        <v>0</v>
      </c>
      <c r="H184" s="29">
        <f t="shared" si="11"/>
        <v>4547684.5041344082</v>
      </c>
      <c r="I184" s="29">
        <f t="shared" si="13"/>
        <v>452315.49586559489</v>
      </c>
      <c r="J184" s="29">
        <f t="shared" si="14"/>
        <v>6182185.8221476069</v>
      </c>
      <c r="K184" s="29">
        <f>IF(K183*(1+Inputs!$B$12)-Inputs!$B$14&lt;0.005,0,K183*(1+Inputs!$B$12)-Inputs!$B$14)</f>
        <v>4547684.5041344715</v>
      </c>
    </row>
    <row r="185" spans="1:11" x14ac:dyDescent="0.3">
      <c r="A185" s="27">
        <v>182</v>
      </c>
      <c r="B185" s="28">
        <f>EDATE(Inputs!$B$7,A185-1)</f>
        <v>51171</v>
      </c>
      <c r="C185" s="29">
        <f t="shared" si="12"/>
        <v>4547684.5041344082</v>
      </c>
      <c r="D185" s="29">
        <f>IF(C185&gt;0.005,MIN(Inputs!$B$14,C185+E185),0)</f>
        <v>36654.703414437572</v>
      </c>
      <c r="E185" s="29">
        <f>IF(C185&gt;0.005,C185*Inputs!$B$12,0)</f>
        <v>32212.765237618729</v>
      </c>
      <c r="F185" s="29">
        <f t="shared" si="10"/>
        <v>4441.9381768188432</v>
      </c>
      <c r="G185" s="29">
        <f>IF(C185-F185&gt;0.005,MIN(SUMIF(Inputs!$D$5:$D$263,A185,Inputs!$E$5:$E$263),C185-F185),0)</f>
        <v>0</v>
      </c>
      <c r="H185" s="29">
        <f t="shared" si="11"/>
        <v>4543242.5659575891</v>
      </c>
      <c r="I185" s="29">
        <f t="shared" si="13"/>
        <v>456757.43404241372</v>
      </c>
      <c r="J185" s="29">
        <f t="shared" si="14"/>
        <v>6214398.587385226</v>
      </c>
      <c r="K185" s="29">
        <f>IF(K184*(1+Inputs!$B$12)-Inputs!$B$14&lt;0.005,0,K184*(1+Inputs!$B$12)-Inputs!$B$14)</f>
        <v>4543242.5659576533</v>
      </c>
    </row>
    <row r="186" spans="1:11" x14ac:dyDescent="0.3">
      <c r="A186" s="27">
        <v>183</v>
      </c>
      <c r="B186" s="28">
        <f>EDATE(Inputs!$B$7,A186-1)</f>
        <v>51200</v>
      </c>
      <c r="C186" s="29">
        <f t="shared" si="12"/>
        <v>4543242.5659575891</v>
      </c>
      <c r="D186" s="29">
        <f>IF(C186&gt;0.005,MIN(Inputs!$B$14,C186+E186),0)</f>
        <v>36654.703414437572</v>
      </c>
      <c r="E186" s="29">
        <f>IF(C186&gt;0.005,C186*Inputs!$B$12,0)</f>
        <v>32181.301508866258</v>
      </c>
      <c r="F186" s="29">
        <f t="shared" si="10"/>
        <v>4473.4019055713143</v>
      </c>
      <c r="G186" s="29">
        <f>IF(C186-F186&gt;0.005,MIN(SUMIF(Inputs!$D$5:$D$263,A186,Inputs!$E$5:$E$263),C186-F186),0)</f>
        <v>0</v>
      </c>
      <c r="H186" s="29">
        <f t="shared" si="11"/>
        <v>4538769.164052018</v>
      </c>
      <c r="I186" s="29">
        <f t="shared" si="13"/>
        <v>461230.83594798506</v>
      </c>
      <c r="J186" s="29">
        <f t="shared" si="14"/>
        <v>6246579.8888940923</v>
      </c>
      <c r="K186" s="29">
        <f>IF(K185*(1+Inputs!$B$12)-Inputs!$B$14&lt;0.005,0,K185*(1+Inputs!$B$12)-Inputs!$B$14)</f>
        <v>4538769.1640520822</v>
      </c>
    </row>
    <row r="187" spans="1:11" x14ac:dyDescent="0.3">
      <c r="A187" s="27">
        <v>184</v>
      </c>
      <c r="B187" s="28">
        <f>EDATE(Inputs!$B$7,A187-1)</f>
        <v>51231</v>
      </c>
      <c r="C187" s="29">
        <f t="shared" si="12"/>
        <v>4538769.164052018</v>
      </c>
      <c r="D187" s="29">
        <f>IF(C187&gt;0.005,MIN(Inputs!$B$14,C187+E187),0)</f>
        <v>36654.703414437572</v>
      </c>
      <c r="E187" s="29">
        <f>IF(C187&gt;0.005,C187*Inputs!$B$12,0)</f>
        <v>32149.614912035129</v>
      </c>
      <c r="F187" s="29">
        <f t="shared" si="10"/>
        <v>4505.0885024024428</v>
      </c>
      <c r="G187" s="29">
        <f>IF(C187-F187&gt;0.005,MIN(SUMIF(Inputs!$D$5:$D$263,A187,Inputs!$E$5:$E$263),C187-F187),0)</f>
        <v>0</v>
      </c>
      <c r="H187" s="29">
        <f t="shared" si="11"/>
        <v>4534264.0755496155</v>
      </c>
      <c r="I187" s="29">
        <f t="shared" si="13"/>
        <v>465735.92445038748</v>
      </c>
      <c r="J187" s="29">
        <f t="shared" si="14"/>
        <v>6278729.5038061272</v>
      </c>
      <c r="K187" s="29">
        <f>IF(K186*(1+Inputs!$B$12)-Inputs!$B$14&lt;0.005,0,K186*(1+Inputs!$B$12)-Inputs!$B$14)</f>
        <v>4534264.0755496807</v>
      </c>
    </row>
    <row r="188" spans="1:11" x14ac:dyDescent="0.3">
      <c r="A188" s="27">
        <v>185</v>
      </c>
      <c r="B188" s="28">
        <f>EDATE(Inputs!$B$7,A188-1)</f>
        <v>51261</v>
      </c>
      <c r="C188" s="29">
        <f t="shared" si="12"/>
        <v>4534264.0755496155</v>
      </c>
      <c r="D188" s="29">
        <f>IF(C188&gt;0.005,MIN(Inputs!$B$14,C188+E188),0)</f>
        <v>36654.703414437572</v>
      </c>
      <c r="E188" s="29">
        <f>IF(C188&gt;0.005,C188*Inputs!$B$12,0)</f>
        <v>32117.703868476445</v>
      </c>
      <c r="F188" s="29">
        <f t="shared" si="10"/>
        <v>4536.9995459611273</v>
      </c>
      <c r="G188" s="29">
        <f>IF(C188-F188&gt;0.005,MIN(SUMIF(Inputs!$D$5:$D$263,A188,Inputs!$E$5:$E$263),C188-F188),0)</f>
        <v>0</v>
      </c>
      <c r="H188" s="29">
        <f t="shared" si="11"/>
        <v>4529727.0760036549</v>
      </c>
      <c r="I188" s="29">
        <f t="shared" si="13"/>
        <v>470272.92399634863</v>
      </c>
      <c r="J188" s="29">
        <f t="shared" si="14"/>
        <v>6310847.2076746039</v>
      </c>
      <c r="K188" s="29">
        <f>IF(K187*(1+Inputs!$B$12)-Inputs!$B$14&lt;0.005,0,K187*(1+Inputs!$B$12)-Inputs!$B$14)</f>
        <v>4529727.0760037201</v>
      </c>
    </row>
    <row r="189" spans="1:11" x14ac:dyDescent="0.3">
      <c r="A189" s="27">
        <v>186</v>
      </c>
      <c r="B189" s="28">
        <f>EDATE(Inputs!$B$7,A189-1)</f>
        <v>51292</v>
      </c>
      <c r="C189" s="29">
        <f t="shared" si="12"/>
        <v>4529727.0760036549</v>
      </c>
      <c r="D189" s="29">
        <f>IF(C189&gt;0.005,MIN(Inputs!$B$14,C189+E189),0)</f>
        <v>36654.703414437572</v>
      </c>
      <c r="E189" s="29">
        <f>IF(C189&gt;0.005,C189*Inputs!$B$12,0)</f>
        <v>32085.566788359225</v>
      </c>
      <c r="F189" s="29">
        <f t="shared" si="10"/>
        <v>4569.136626078347</v>
      </c>
      <c r="G189" s="29">
        <f>IF(C189-F189&gt;0.005,MIN(SUMIF(Inputs!$D$5:$D$263,A189,Inputs!$E$5:$E$263),C189-F189),0)</f>
        <v>0</v>
      </c>
      <c r="H189" s="29">
        <f t="shared" si="11"/>
        <v>4525157.9393775761</v>
      </c>
      <c r="I189" s="29">
        <f t="shared" si="13"/>
        <v>474842.06062242697</v>
      </c>
      <c r="J189" s="29">
        <f t="shared" si="14"/>
        <v>6342932.7744629635</v>
      </c>
      <c r="K189" s="29">
        <f>IF(K188*(1+Inputs!$B$12)-Inputs!$B$14&lt;0.005,0,K188*(1+Inputs!$B$12)-Inputs!$B$14)</f>
        <v>4525157.9393776422</v>
      </c>
    </row>
    <row r="190" spans="1:11" x14ac:dyDescent="0.3">
      <c r="A190" s="27">
        <v>187</v>
      </c>
      <c r="B190" s="28">
        <f>EDATE(Inputs!$B$7,A190-1)</f>
        <v>51322</v>
      </c>
      <c r="C190" s="29">
        <f t="shared" si="12"/>
        <v>4525157.9393775761</v>
      </c>
      <c r="D190" s="29">
        <f>IF(C190&gt;0.005,MIN(Inputs!$B$14,C190+E190),0)</f>
        <v>36654.703414437572</v>
      </c>
      <c r="E190" s="29">
        <f>IF(C190&gt;0.005,C190*Inputs!$B$12,0)</f>
        <v>32053.202070591167</v>
      </c>
      <c r="F190" s="29">
        <f t="shared" si="10"/>
        <v>4601.5013438464048</v>
      </c>
      <c r="G190" s="29">
        <f>IF(C190-F190&gt;0.005,MIN(SUMIF(Inputs!$D$5:$D$263,A190,Inputs!$E$5:$E$263),C190-F190),0)</f>
        <v>0</v>
      </c>
      <c r="H190" s="29">
        <f t="shared" si="11"/>
        <v>4520556.4380337298</v>
      </c>
      <c r="I190" s="29">
        <f t="shared" si="13"/>
        <v>479443.56196627335</v>
      </c>
      <c r="J190" s="29">
        <f t="shared" si="14"/>
        <v>6374985.9765335545</v>
      </c>
      <c r="K190" s="29">
        <f>IF(K189*(1+Inputs!$B$12)-Inputs!$B$14&lt;0.005,0,K189*(1+Inputs!$B$12)-Inputs!$B$14)</f>
        <v>4520556.4380337968</v>
      </c>
    </row>
    <row r="191" spans="1:11" x14ac:dyDescent="0.3">
      <c r="A191" s="27">
        <v>188</v>
      </c>
      <c r="B191" s="28">
        <f>EDATE(Inputs!$B$7,A191-1)</f>
        <v>51353</v>
      </c>
      <c r="C191" s="29">
        <f t="shared" si="12"/>
        <v>4520556.4380337298</v>
      </c>
      <c r="D191" s="29">
        <f>IF(C191&gt;0.005,MIN(Inputs!$B$14,C191+E191),0)</f>
        <v>36654.703414437572</v>
      </c>
      <c r="E191" s="29">
        <f>IF(C191&gt;0.005,C191*Inputs!$B$12,0)</f>
        <v>32020.608102738923</v>
      </c>
      <c r="F191" s="29">
        <f t="shared" si="10"/>
        <v>4634.0953116986493</v>
      </c>
      <c r="G191" s="29">
        <f>IF(C191-F191&gt;0.005,MIN(SUMIF(Inputs!$D$5:$D$263,A191,Inputs!$E$5:$E$263),C191-F191),0)</f>
        <v>0</v>
      </c>
      <c r="H191" s="29">
        <f t="shared" si="11"/>
        <v>4515922.3427220313</v>
      </c>
      <c r="I191" s="29">
        <f t="shared" si="13"/>
        <v>484077.65727797197</v>
      </c>
      <c r="J191" s="29">
        <f t="shared" si="14"/>
        <v>6407006.5846362934</v>
      </c>
      <c r="K191" s="29">
        <f>IF(K190*(1+Inputs!$B$12)-Inputs!$B$14&lt;0.005,0,K190*(1+Inputs!$B$12)-Inputs!$B$14)</f>
        <v>4515922.3427220993</v>
      </c>
    </row>
    <row r="192" spans="1:11" x14ac:dyDescent="0.3">
      <c r="A192" s="27">
        <v>189</v>
      </c>
      <c r="B192" s="28">
        <f>EDATE(Inputs!$B$7,A192-1)</f>
        <v>51384</v>
      </c>
      <c r="C192" s="29">
        <f t="shared" si="12"/>
        <v>4515922.3427220313</v>
      </c>
      <c r="D192" s="29">
        <f>IF(C192&gt;0.005,MIN(Inputs!$B$14,C192+E192),0)</f>
        <v>36654.703414437572</v>
      </c>
      <c r="E192" s="29">
        <f>IF(C192&gt;0.005,C192*Inputs!$B$12,0)</f>
        <v>31987.783260947723</v>
      </c>
      <c r="F192" s="29">
        <f t="shared" si="10"/>
        <v>4666.9201534898493</v>
      </c>
      <c r="G192" s="29">
        <f>IF(C192-F192&gt;0.005,MIN(SUMIF(Inputs!$D$5:$D$263,A192,Inputs!$E$5:$E$263),C192-F192),0)</f>
        <v>0</v>
      </c>
      <c r="H192" s="29">
        <f t="shared" si="11"/>
        <v>4511255.422568541</v>
      </c>
      <c r="I192" s="29">
        <f t="shared" si="13"/>
        <v>488744.57743146183</v>
      </c>
      <c r="J192" s="29">
        <f t="shared" si="14"/>
        <v>6438994.3678972414</v>
      </c>
      <c r="K192" s="29">
        <f>IF(K191*(1+Inputs!$B$12)-Inputs!$B$14&lt;0.005,0,K191*(1+Inputs!$B$12)-Inputs!$B$14)</f>
        <v>4511255.4225686099</v>
      </c>
    </row>
    <row r="193" spans="1:11" x14ac:dyDescent="0.3">
      <c r="A193" s="27">
        <v>190</v>
      </c>
      <c r="B193" s="28">
        <f>EDATE(Inputs!$B$7,A193-1)</f>
        <v>51414</v>
      </c>
      <c r="C193" s="29">
        <f t="shared" si="12"/>
        <v>4511255.422568541</v>
      </c>
      <c r="D193" s="29">
        <f>IF(C193&gt;0.005,MIN(Inputs!$B$14,C193+E193),0)</f>
        <v>36654.703414437572</v>
      </c>
      <c r="E193" s="29">
        <f>IF(C193&gt;0.005,C193*Inputs!$B$12,0)</f>
        <v>31954.725909860503</v>
      </c>
      <c r="F193" s="29">
        <f t="shared" si="10"/>
        <v>4699.9775045770693</v>
      </c>
      <c r="G193" s="29">
        <f>IF(C193-F193&gt;0.005,MIN(SUMIF(Inputs!$D$5:$D$263,A193,Inputs!$E$5:$E$263),C193-F193),0)</f>
        <v>0</v>
      </c>
      <c r="H193" s="29">
        <f t="shared" si="11"/>
        <v>4506555.4450639635</v>
      </c>
      <c r="I193" s="29">
        <f t="shared" si="13"/>
        <v>493444.55493603891</v>
      </c>
      <c r="J193" s="29">
        <f t="shared" si="14"/>
        <v>6470949.0938071022</v>
      </c>
      <c r="K193" s="29">
        <f>IF(K192*(1+Inputs!$B$12)-Inputs!$B$14&lt;0.005,0,K192*(1+Inputs!$B$12)-Inputs!$B$14)</f>
        <v>4506555.4450640334</v>
      </c>
    </row>
    <row r="194" spans="1:11" x14ac:dyDescent="0.3">
      <c r="A194" s="27">
        <v>191</v>
      </c>
      <c r="B194" s="28">
        <f>EDATE(Inputs!$B$7,A194-1)</f>
        <v>51445</v>
      </c>
      <c r="C194" s="29">
        <f t="shared" si="12"/>
        <v>4506555.4450639635</v>
      </c>
      <c r="D194" s="29">
        <f>IF(C194&gt;0.005,MIN(Inputs!$B$14,C194+E194),0)</f>
        <v>36654.703414437572</v>
      </c>
      <c r="E194" s="29">
        <f>IF(C194&gt;0.005,C194*Inputs!$B$12,0)</f>
        <v>31921.434402536412</v>
      </c>
      <c r="F194" s="29">
        <f t="shared" si="10"/>
        <v>4733.2690119011604</v>
      </c>
      <c r="G194" s="29">
        <f>IF(C194-F194&gt;0.005,MIN(SUMIF(Inputs!$D$5:$D$263,A194,Inputs!$E$5:$E$263),C194-F194),0)</f>
        <v>0</v>
      </c>
      <c r="H194" s="29">
        <f t="shared" si="11"/>
        <v>4501822.1760520628</v>
      </c>
      <c r="I194" s="29">
        <f t="shared" si="13"/>
        <v>498177.82394794008</v>
      </c>
      <c r="J194" s="29">
        <f t="shared" si="14"/>
        <v>6502870.5282096388</v>
      </c>
      <c r="K194" s="29">
        <f>IF(K193*(1+Inputs!$B$12)-Inputs!$B$14&lt;0.005,0,K193*(1+Inputs!$B$12)-Inputs!$B$14)</f>
        <v>4501822.1760521326</v>
      </c>
    </row>
    <row r="195" spans="1:11" x14ac:dyDescent="0.3">
      <c r="A195" s="27">
        <v>192</v>
      </c>
      <c r="B195" s="28">
        <f>EDATE(Inputs!$B$7,A195-1)</f>
        <v>51475</v>
      </c>
      <c r="C195" s="29">
        <f t="shared" si="12"/>
        <v>4501822.1760520628</v>
      </c>
      <c r="D195" s="29">
        <f>IF(C195&gt;0.005,MIN(Inputs!$B$14,C195+E195),0)</f>
        <v>36654.703414437572</v>
      </c>
      <c r="E195" s="29">
        <f>IF(C195&gt;0.005,C195*Inputs!$B$12,0)</f>
        <v>31887.907080368779</v>
      </c>
      <c r="F195" s="29">
        <f t="shared" si="10"/>
        <v>4766.7963340687929</v>
      </c>
      <c r="G195" s="29">
        <f>IF(C195-F195&gt;0.005,MIN(SUMIF(Inputs!$D$5:$D$263,A195,Inputs!$E$5:$E$263),C195-F195),0)</f>
        <v>0</v>
      </c>
      <c r="H195" s="29">
        <f t="shared" si="11"/>
        <v>4497055.3797179936</v>
      </c>
      <c r="I195" s="29">
        <f t="shared" si="13"/>
        <v>502944.62028200889</v>
      </c>
      <c r="J195" s="29">
        <f t="shared" si="14"/>
        <v>6534758.4352900079</v>
      </c>
      <c r="K195" s="29">
        <f>IF(K194*(1+Inputs!$B$12)-Inputs!$B$14&lt;0.005,0,K194*(1+Inputs!$B$12)-Inputs!$B$14)</f>
        <v>4497055.3797180643</v>
      </c>
    </row>
    <row r="196" spans="1:11" x14ac:dyDescent="0.3">
      <c r="A196" s="27">
        <v>193</v>
      </c>
      <c r="B196" s="28">
        <f>EDATE(Inputs!$B$7,A196-1)</f>
        <v>51506</v>
      </c>
      <c r="C196" s="29">
        <f t="shared" si="12"/>
        <v>4497055.3797179936</v>
      </c>
      <c r="D196" s="29">
        <f>IF(C196&gt;0.005,MIN(Inputs!$B$14,C196+E196),0)</f>
        <v>36654.703414437572</v>
      </c>
      <c r="E196" s="29">
        <f>IF(C196&gt;0.005,C196*Inputs!$B$12,0)</f>
        <v>31854.142273002457</v>
      </c>
      <c r="F196" s="29">
        <f t="shared" ref="F196:F259" si="15">D196-E196</f>
        <v>4800.5611414351151</v>
      </c>
      <c r="G196" s="29">
        <f>IF(C196-F196&gt;0.005,MIN(SUMIF(Inputs!$D$5:$D$263,A196,Inputs!$E$5:$E$263),C196-F196),0)</f>
        <v>0</v>
      </c>
      <c r="H196" s="29">
        <f t="shared" ref="H196:H259" si="16">IF(C196-F196-G196&lt;0.005,0,C196-F196-G196)</f>
        <v>4492254.8185765585</v>
      </c>
      <c r="I196" s="29">
        <f t="shared" si="13"/>
        <v>507745.18142344401</v>
      </c>
      <c r="J196" s="29">
        <f t="shared" si="14"/>
        <v>6566612.5775630102</v>
      </c>
      <c r="K196" s="29">
        <f>IF(K195*(1+Inputs!$B$12)-Inputs!$B$14&lt;0.005,0,K195*(1+Inputs!$B$12)-Inputs!$B$14)</f>
        <v>4492254.8185766302</v>
      </c>
    </row>
    <row r="197" spans="1:11" x14ac:dyDescent="0.3">
      <c r="A197" s="27">
        <v>194</v>
      </c>
      <c r="B197" s="28">
        <f>EDATE(Inputs!$B$7,A197-1)</f>
        <v>51537</v>
      </c>
      <c r="C197" s="29">
        <f t="shared" ref="C197:C260" si="17">H196</f>
        <v>4492254.8185765585</v>
      </c>
      <c r="D197" s="29">
        <f>IF(C197&gt;0.005,MIN(Inputs!$B$14,C197+E197),0)</f>
        <v>36654.703414437572</v>
      </c>
      <c r="E197" s="29">
        <f>IF(C197&gt;0.005,C197*Inputs!$B$12,0)</f>
        <v>31820.138298250626</v>
      </c>
      <c r="F197" s="29">
        <f t="shared" si="15"/>
        <v>4834.5651161869464</v>
      </c>
      <c r="G197" s="29">
        <f>IF(C197-F197&gt;0.005,MIN(SUMIF(Inputs!$D$5:$D$263,A197,Inputs!$E$5:$E$263),C197-F197),0)</f>
        <v>0</v>
      </c>
      <c r="H197" s="29">
        <f t="shared" si="16"/>
        <v>4487420.2534603719</v>
      </c>
      <c r="I197" s="29">
        <f t="shared" ref="I197:I260" si="18">I196+F197+G197</f>
        <v>512579.74653963093</v>
      </c>
      <c r="J197" s="29">
        <f t="shared" ref="J197:J260" si="19">J196+E197</f>
        <v>6598432.7158612609</v>
      </c>
      <c r="K197" s="29">
        <f>IF(K196*(1+Inputs!$B$12)-Inputs!$B$14&lt;0.005,0,K196*(1+Inputs!$B$12)-Inputs!$B$14)</f>
        <v>4487420.2534604436</v>
      </c>
    </row>
    <row r="198" spans="1:11" x14ac:dyDescent="0.3">
      <c r="A198" s="27">
        <v>195</v>
      </c>
      <c r="B198" s="28">
        <f>EDATE(Inputs!$B$7,A198-1)</f>
        <v>51565</v>
      </c>
      <c r="C198" s="29">
        <f t="shared" si="17"/>
        <v>4487420.2534603719</v>
      </c>
      <c r="D198" s="29">
        <f>IF(C198&gt;0.005,MIN(Inputs!$B$14,C198+E198),0)</f>
        <v>36654.703414437572</v>
      </c>
      <c r="E198" s="29">
        <f>IF(C198&gt;0.005,C198*Inputs!$B$12,0)</f>
        <v>31785.893462010969</v>
      </c>
      <c r="F198" s="29">
        <f t="shared" si="15"/>
        <v>4868.8099524266036</v>
      </c>
      <c r="G198" s="29">
        <f>IF(C198-F198&gt;0.005,MIN(SUMIF(Inputs!$D$5:$D$263,A198,Inputs!$E$5:$E$263),C198-F198),0)</f>
        <v>0</v>
      </c>
      <c r="H198" s="29">
        <f t="shared" si="16"/>
        <v>4482551.4435079452</v>
      </c>
      <c r="I198" s="29">
        <f t="shared" si="18"/>
        <v>517448.55649205751</v>
      </c>
      <c r="J198" s="29">
        <f t="shared" si="19"/>
        <v>6630218.6093232716</v>
      </c>
      <c r="K198" s="29">
        <f>IF(K197*(1+Inputs!$B$12)-Inputs!$B$14&lt;0.005,0,K197*(1+Inputs!$B$12)-Inputs!$B$14)</f>
        <v>4482551.4435080178</v>
      </c>
    </row>
    <row r="199" spans="1:11" x14ac:dyDescent="0.3">
      <c r="A199" s="27">
        <v>196</v>
      </c>
      <c r="B199" s="28">
        <f>EDATE(Inputs!$B$7,A199-1)</f>
        <v>51596</v>
      </c>
      <c r="C199" s="29">
        <f t="shared" si="17"/>
        <v>4482551.4435079452</v>
      </c>
      <c r="D199" s="29">
        <f>IF(C199&gt;0.005,MIN(Inputs!$B$14,C199+E199),0)</f>
        <v>36654.703414437572</v>
      </c>
      <c r="E199" s="29">
        <f>IF(C199&gt;0.005,C199*Inputs!$B$12,0)</f>
        <v>31751.406058181281</v>
      </c>
      <c r="F199" s="29">
        <f t="shared" si="15"/>
        <v>4903.2973562562911</v>
      </c>
      <c r="G199" s="29">
        <f>IF(C199-F199&gt;0.005,MIN(SUMIF(Inputs!$D$5:$D$263,A199,Inputs!$E$5:$E$263),C199-F199),0)</f>
        <v>0</v>
      </c>
      <c r="H199" s="29">
        <f t="shared" si="16"/>
        <v>4477648.1461516889</v>
      </c>
      <c r="I199" s="29">
        <f t="shared" si="18"/>
        <v>522351.8538483138</v>
      </c>
      <c r="J199" s="29">
        <f t="shared" si="19"/>
        <v>6661970.0153814526</v>
      </c>
      <c r="K199" s="29">
        <f>IF(K198*(1+Inputs!$B$12)-Inputs!$B$14&lt;0.005,0,K198*(1+Inputs!$B$12)-Inputs!$B$14)</f>
        <v>4477648.1461517625</v>
      </c>
    </row>
    <row r="200" spans="1:11" x14ac:dyDescent="0.3">
      <c r="A200" s="27">
        <v>197</v>
      </c>
      <c r="B200" s="28">
        <f>EDATE(Inputs!$B$7,A200-1)</f>
        <v>51626</v>
      </c>
      <c r="C200" s="29">
        <f t="shared" si="17"/>
        <v>4477648.1461516889</v>
      </c>
      <c r="D200" s="29">
        <f>IF(C200&gt;0.005,MIN(Inputs!$B$14,C200+E200),0)</f>
        <v>36654.703414437572</v>
      </c>
      <c r="E200" s="29">
        <f>IF(C200&gt;0.005,C200*Inputs!$B$12,0)</f>
        <v>31716.674368574466</v>
      </c>
      <c r="F200" s="29">
        <f t="shared" si="15"/>
        <v>4938.0290458631061</v>
      </c>
      <c r="G200" s="29">
        <f>IF(C200-F200&gt;0.005,MIN(SUMIF(Inputs!$D$5:$D$263,A200,Inputs!$E$5:$E$263),C200-F200),0)</f>
        <v>0</v>
      </c>
      <c r="H200" s="29">
        <f t="shared" si="16"/>
        <v>4472710.1171058258</v>
      </c>
      <c r="I200" s="29">
        <f t="shared" si="18"/>
        <v>527289.88289417687</v>
      </c>
      <c r="J200" s="29">
        <f t="shared" si="19"/>
        <v>6693686.6897500269</v>
      </c>
      <c r="K200" s="29">
        <f>IF(K199*(1+Inputs!$B$12)-Inputs!$B$14&lt;0.005,0,K199*(1+Inputs!$B$12)-Inputs!$B$14)</f>
        <v>4472710.1171059003</v>
      </c>
    </row>
    <row r="201" spans="1:11" x14ac:dyDescent="0.3">
      <c r="A201" s="27">
        <v>198</v>
      </c>
      <c r="B201" s="28">
        <f>EDATE(Inputs!$B$7,A201-1)</f>
        <v>51657</v>
      </c>
      <c r="C201" s="29">
        <f t="shared" si="17"/>
        <v>4472710.1171058258</v>
      </c>
      <c r="D201" s="29">
        <f>IF(C201&gt;0.005,MIN(Inputs!$B$14,C201+E201),0)</f>
        <v>36654.703414437572</v>
      </c>
      <c r="E201" s="29">
        <f>IF(C201&gt;0.005,C201*Inputs!$B$12,0)</f>
        <v>31681.696662832936</v>
      </c>
      <c r="F201" s="29">
        <f t="shared" si="15"/>
        <v>4973.0067516046365</v>
      </c>
      <c r="G201" s="29">
        <f>IF(C201-F201&gt;0.005,MIN(SUMIF(Inputs!$D$5:$D$263,A201,Inputs!$E$5:$E$263),C201-F201),0)</f>
        <v>0</v>
      </c>
      <c r="H201" s="29">
        <f t="shared" si="16"/>
        <v>4467737.1103542214</v>
      </c>
      <c r="I201" s="29">
        <f t="shared" si="18"/>
        <v>532262.88964578148</v>
      </c>
      <c r="J201" s="29">
        <f t="shared" si="19"/>
        <v>6725368.3864128599</v>
      </c>
      <c r="K201" s="29">
        <f>IF(K200*(1+Inputs!$B$12)-Inputs!$B$14&lt;0.005,0,K200*(1+Inputs!$B$12)-Inputs!$B$14)</f>
        <v>4467737.1103542959</v>
      </c>
    </row>
    <row r="202" spans="1:11" x14ac:dyDescent="0.3">
      <c r="A202" s="27">
        <v>199</v>
      </c>
      <c r="B202" s="28">
        <f>EDATE(Inputs!$B$7,A202-1)</f>
        <v>51687</v>
      </c>
      <c r="C202" s="29">
        <f t="shared" si="17"/>
        <v>4467737.1103542214</v>
      </c>
      <c r="D202" s="29">
        <f>IF(C202&gt;0.005,MIN(Inputs!$B$14,C202+E202),0)</f>
        <v>36654.703414437572</v>
      </c>
      <c r="E202" s="29">
        <f>IF(C202&gt;0.005,C202*Inputs!$B$12,0)</f>
        <v>31646.471198342406</v>
      </c>
      <c r="F202" s="29">
        <f t="shared" si="15"/>
        <v>5008.2322160951662</v>
      </c>
      <c r="G202" s="29">
        <f>IF(C202-F202&gt;0.005,MIN(SUMIF(Inputs!$D$5:$D$263,A202,Inputs!$E$5:$E$263),C202-F202),0)</f>
        <v>0</v>
      </c>
      <c r="H202" s="29">
        <f t="shared" si="16"/>
        <v>4462728.8781381259</v>
      </c>
      <c r="I202" s="29">
        <f t="shared" si="18"/>
        <v>537271.12186187669</v>
      </c>
      <c r="J202" s="29">
        <f t="shared" si="19"/>
        <v>6757014.8576112026</v>
      </c>
      <c r="K202" s="29">
        <f>IF(K201*(1+Inputs!$B$12)-Inputs!$B$14&lt;0.005,0,K201*(1+Inputs!$B$12)-Inputs!$B$14)</f>
        <v>4462728.8781382013</v>
      </c>
    </row>
    <row r="203" spans="1:11" x14ac:dyDescent="0.3">
      <c r="A203" s="27">
        <v>200</v>
      </c>
      <c r="B203" s="28">
        <f>EDATE(Inputs!$B$7,A203-1)</f>
        <v>51718</v>
      </c>
      <c r="C203" s="29">
        <f t="shared" si="17"/>
        <v>4462728.8781381259</v>
      </c>
      <c r="D203" s="29">
        <f>IF(C203&gt;0.005,MIN(Inputs!$B$14,C203+E203),0)</f>
        <v>36654.703414437572</v>
      </c>
      <c r="E203" s="29">
        <f>IF(C203&gt;0.005,C203*Inputs!$B$12,0)</f>
        <v>31610.996220145062</v>
      </c>
      <c r="F203" s="29">
        <f t="shared" si="15"/>
        <v>5043.7071942925104</v>
      </c>
      <c r="G203" s="29">
        <f>IF(C203-F203&gt;0.005,MIN(SUMIF(Inputs!$D$5:$D$263,A203,Inputs!$E$5:$E$263),C203-F203),0)</f>
        <v>0</v>
      </c>
      <c r="H203" s="29">
        <f t="shared" si="16"/>
        <v>4457685.170943833</v>
      </c>
      <c r="I203" s="29">
        <f t="shared" si="18"/>
        <v>542314.82905616914</v>
      </c>
      <c r="J203" s="29">
        <f t="shared" si="19"/>
        <v>6788625.853831348</v>
      </c>
      <c r="K203" s="29">
        <f>IF(K202*(1+Inputs!$B$12)-Inputs!$B$14&lt;0.005,0,K202*(1+Inputs!$B$12)-Inputs!$B$14)</f>
        <v>4457685.1709439093</v>
      </c>
    </row>
    <row r="204" spans="1:11" x14ac:dyDescent="0.3">
      <c r="A204" s="27">
        <v>201</v>
      </c>
      <c r="B204" s="28">
        <f>EDATE(Inputs!$B$7,A204-1)</f>
        <v>51749</v>
      </c>
      <c r="C204" s="29">
        <f t="shared" si="17"/>
        <v>4457685.170943833</v>
      </c>
      <c r="D204" s="29">
        <f>IF(C204&gt;0.005,MIN(Inputs!$B$14,C204+E204),0)</f>
        <v>36654.703414437572</v>
      </c>
      <c r="E204" s="29">
        <f>IF(C204&gt;0.005,C204*Inputs!$B$12,0)</f>
        <v>31575.269960852151</v>
      </c>
      <c r="F204" s="29">
        <f t="shared" si="15"/>
        <v>5079.4334535854214</v>
      </c>
      <c r="G204" s="29">
        <f>IF(C204-F204&gt;0.005,MIN(SUMIF(Inputs!$D$5:$D$263,A204,Inputs!$E$5:$E$263),C204-F204),0)</f>
        <v>0</v>
      </c>
      <c r="H204" s="29">
        <f t="shared" si="16"/>
        <v>4452605.7374902479</v>
      </c>
      <c r="I204" s="29">
        <f t="shared" si="18"/>
        <v>547394.26250975451</v>
      </c>
      <c r="J204" s="29">
        <f t="shared" si="19"/>
        <v>6820201.1237922003</v>
      </c>
      <c r="K204" s="29">
        <f>IF(K203*(1+Inputs!$B$12)-Inputs!$B$14&lt;0.005,0,K203*(1+Inputs!$B$12)-Inputs!$B$14)</f>
        <v>4452605.7374903243</v>
      </c>
    </row>
    <row r="205" spans="1:11" x14ac:dyDescent="0.3">
      <c r="A205" s="27">
        <v>202</v>
      </c>
      <c r="B205" s="28">
        <f>EDATE(Inputs!$B$7,A205-1)</f>
        <v>51779</v>
      </c>
      <c r="C205" s="29">
        <f t="shared" si="17"/>
        <v>4452605.7374902479</v>
      </c>
      <c r="D205" s="29">
        <f>IF(C205&gt;0.005,MIN(Inputs!$B$14,C205+E205),0)</f>
        <v>36654.703414437572</v>
      </c>
      <c r="E205" s="29">
        <f>IF(C205&gt;0.005,C205*Inputs!$B$12,0)</f>
        <v>31539.290640555926</v>
      </c>
      <c r="F205" s="29">
        <f t="shared" si="15"/>
        <v>5115.412773881646</v>
      </c>
      <c r="G205" s="29">
        <f>IF(C205-F205&gt;0.005,MIN(SUMIF(Inputs!$D$5:$D$263,A205,Inputs!$E$5:$E$263),C205-F205),0)</f>
        <v>0</v>
      </c>
      <c r="H205" s="29">
        <f t="shared" si="16"/>
        <v>4447490.3247163659</v>
      </c>
      <c r="I205" s="29">
        <f t="shared" si="18"/>
        <v>552509.6752836362</v>
      </c>
      <c r="J205" s="29">
        <f t="shared" si="19"/>
        <v>6851740.4144327566</v>
      </c>
      <c r="K205" s="29">
        <f>IF(K204*(1+Inputs!$B$12)-Inputs!$B$14&lt;0.005,0,K204*(1+Inputs!$B$12)-Inputs!$B$14)</f>
        <v>4447490.3247164432</v>
      </c>
    </row>
    <row r="206" spans="1:11" x14ac:dyDescent="0.3">
      <c r="A206" s="27">
        <v>203</v>
      </c>
      <c r="B206" s="28">
        <f>EDATE(Inputs!$B$7,A206-1)</f>
        <v>51810</v>
      </c>
      <c r="C206" s="29">
        <f t="shared" si="17"/>
        <v>4447490.3247163659</v>
      </c>
      <c r="D206" s="29">
        <f>IF(C206&gt;0.005,MIN(Inputs!$B$14,C206+E206),0)</f>
        <v>36654.703414437572</v>
      </c>
      <c r="E206" s="29">
        <f>IF(C206&gt;0.005,C206*Inputs!$B$12,0)</f>
        <v>31503.056466740927</v>
      </c>
      <c r="F206" s="29">
        <f t="shared" si="15"/>
        <v>5151.6469476966449</v>
      </c>
      <c r="G206" s="29">
        <f>IF(C206-F206&gt;0.005,MIN(SUMIF(Inputs!$D$5:$D$263,A206,Inputs!$E$5:$E$263),C206-F206),0)</f>
        <v>0</v>
      </c>
      <c r="H206" s="29">
        <f t="shared" si="16"/>
        <v>4442338.6777686691</v>
      </c>
      <c r="I206" s="29">
        <f t="shared" si="18"/>
        <v>557661.32223133289</v>
      </c>
      <c r="J206" s="29">
        <f t="shared" si="19"/>
        <v>6883243.4708994972</v>
      </c>
      <c r="K206" s="29">
        <f>IF(K205*(1+Inputs!$B$12)-Inputs!$B$14&lt;0.005,0,K205*(1+Inputs!$B$12)-Inputs!$B$14)</f>
        <v>4442338.6777687473</v>
      </c>
    </row>
    <row r="207" spans="1:11" x14ac:dyDescent="0.3">
      <c r="A207" s="27">
        <v>204</v>
      </c>
      <c r="B207" s="28">
        <f>EDATE(Inputs!$B$7,A207-1)</f>
        <v>51840</v>
      </c>
      <c r="C207" s="29">
        <f t="shared" si="17"/>
        <v>4442338.6777686691</v>
      </c>
      <c r="D207" s="29">
        <f>IF(C207&gt;0.005,MIN(Inputs!$B$14,C207+E207),0)</f>
        <v>36654.703414437572</v>
      </c>
      <c r="E207" s="29">
        <f>IF(C207&gt;0.005,C207*Inputs!$B$12,0)</f>
        <v>31466.565634194743</v>
      </c>
      <c r="F207" s="29">
        <f t="shared" si="15"/>
        <v>5188.1377802428287</v>
      </c>
      <c r="G207" s="29">
        <f>IF(C207-F207&gt;0.005,MIN(SUMIF(Inputs!$D$5:$D$263,A207,Inputs!$E$5:$E$263),C207-F207),0)</f>
        <v>0</v>
      </c>
      <c r="H207" s="29">
        <f t="shared" si="16"/>
        <v>4437150.5399884265</v>
      </c>
      <c r="I207" s="29">
        <f t="shared" si="18"/>
        <v>562849.46001157572</v>
      </c>
      <c r="J207" s="29">
        <f t="shared" si="19"/>
        <v>6914710.0365336919</v>
      </c>
      <c r="K207" s="29">
        <f>IF(K206*(1+Inputs!$B$12)-Inputs!$B$14&lt;0.005,0,K206*(1+Inputs!$B$12)-Inputs!$B$14)</f>
        <v>4437150.5399885057</v>
      </c>
    </row>
    <row r="208" spans="1:11" x14ac:dyDescent="0.3">
      <c r="A208" s="27">
        <v>205</v>
      </c>
      <c r="B208" s="28">
        <f>EDATE(Inputs!$B$7,A208-1)</f>
        <v>51871</v>
      </c>
      <c r="C208" s="29">
        <f t="shared" si="17"/>
        <v>4437150.5399884265</v>
      </c>
      <c r="D208" s="29">
        <f>IF(C208&gt;0.005,MIN(Inputs!$B$14,C208+E208),0)</f>
        <v>36654.703414437572</v>
      </c>
      <c r="E208" s="29">
        <f>IF(C208&gt;0.005,C208*Inputs!$B$12,0)</f>
        <v>31429.816324918022</v>
      </c>
      <c r="F208" s="29">
        <f t="shared" si="15"/>
        <v>5224.8870895195505</v>
      </c>
      <c r="G208" s="29">
        <f>IF(C208-F208&gt;0.005,MIN(SUMIF(Inputs!$D$5:$D$263,A208,Inputs!$E$5:$E$263),C208-F208),0)</f>
        <v>0</v>
      </c>
      <c r="H208" s="29">
        <f t="shared" si="16"/>
        <v>4431925.6528989067</v>
      </c>
      <c r="I208" s="29">
        <f t="shared" si="18"/>
        <v>568074.34710109525</v>
      </c>
      <c r="J208" s="29">
        <f t="shared" si="19"/>
        <v>6946139.8528586095</v>
      </c>
      <c r="K208" s="29">
        <f>IF(K207*(1+Inputs!$B$12)-Inputs!$B$14&lt;0.005,0,K207*(1+Inputs!$B$12)-Inputs!$B$14)</f>
        <v>4431925.6528989868</v>
      </c>
    </row>
    <row r="209" spans="1:11" x14ac:dyDescent="0.3">
      <c r="A209" s="27">
        <v>206</v>
      </c>
      <c r="B209" s="28">
        <f>EDATE(Inputs!$B$7,A209-1)</f>
        <v>51902</v>
      </c>
      <c r="C209" s="29">
        <f t="shared" si="17"/>
        <v>4431925.6528989067</v>
      </c>
      <c r="D209" s="29">
        <f>IF(C209&gt;0.005,MIN(Inputs!$B$14,C209+E209),0)</f>
        <v>36654.703414437572</v>
      </c>
      <c r="E209" s="29">
        <f>IF(C209&gt;0.005,C209*Inputs!$B$12,0)</f>
        <v>31392.806708033924</v>
      </c>
      <c r="F209" s="29">
        <f t="shared" si="15"/>
        <v>5261.8967064036478</v>
      </c>
      <c r="G209" s="29">
        <f>IF(C209-F209&gt;0.005,MIN(SUMIF(Inputs!$D$5:$D$263,A209,Inputs!$E$5:$E$263),C209-F209),0)</f>
        <v>0</v>
      </c>
      <c r="H209" s="29">
        <f t="shared" si="16"/>
        <v>4426663.7561925035</v>
      </c>
      <c r="I209" s="29">
        <f t="shared" si="18"/>
        <v>573336.24380749895</v>
      </c>
      <c r="J209" s="29">
        <f t="shared" si="19"/>
        <v>6977532.6595666436</v>
      </c>
      <c r="K209" s="29">
        <f>IF(K208*(1+Inputs!$B$12)-Inputs!$B$14&lt;0.005,0,K208*(1+Inputs!$B$12)-Inputs!$B$14)</f>
        <v>4426663.7561925836</v>
      </c>
    </row>
    <row r="210" spans="1:11" x14ac:dyDescent="0.3">
      <c r="A210" s="27">
        <v>207</v>
      </c>
      <c r="B210" s="28">
        <f>EDATE(Inputs!$B$7,A210-1)</f>
        <v>51930</v>
      </c>
      <c r="C210" s="29">
        <f t="shared" si="17"/>
        <v>4426663.7561925035</v>
      </c>
      <c r="D210" s="29">
        <f>IF(C210&gt;0.005,MIN(Inputs!$B$14,C210+E210),0)</f>
        <v>36654.703414437572</v>
      </c>
      <c r="E210" s="29">
        <f>IF(C210&gt;0.005,C210*Inputs!$B$12,0)</f>
        <v>31355.534939696903</v>
      </c>
      <c r="F210" s="29">
        <f t="shared" si="15"/>
        <v>5299.1684747406689</v>
      </c>
      <c r="G210" s="29">
        <f>IF(C210-F210&gt;0.005,MIN(SUMIF(Inputs!$D$5:$D$263,A210,Inputs!$E$5:$E$263),C210-F210),0)</f>
        <v>0</v>
      </c>
      <c r="H210" s="29">
        <f t="shared" si="16"/>
        <v>4421364.5877177631</v>
      </c>
      <c r="I210" s="29">
        <f t="shared" si="18"/>
        <v>578635.41228223965</v>
      </c>
      <c r="J210" s="29">
        <f t="shared" si="19"/>
        <v>7008888.1945063407</v>
      </c>
      <c r="K210" s="29">
        <f>IF(K209*(1+Inputs!$B$12)-Inputs!$B$14&lt;0.005,0,K209*(1+Inputs!$B$12)-Inputs!$B$14)</f>
        <v>4421364.5877178432</v>
      </c>
    </row>
    <row r="211" spans="1:11" x14ac:dyDescent="0.3">
      <c r="A211" s="27">
        <v>208</v>
      </c>
      <c r="B211" s="28">
        <f>EDATE(Inputs!$B$7,A211-1)</f>
        <v>51961</v>
      </c>
      <c r="C211" s="29">
        <f t="shared" si="17"/>
        <v>4421364.5877177631</v>
      </c>
      <c r="D211" s="29">
        <f>IF(C211&gt;0.005,MIN(Inputs!$B$14,C211+E211),0)</f>
        <v>36654.703414437572</v>
      </c>
      <c r="E211" s="29">
        <f>IF(C211&gt;0.005,C211*Inputs!$B$12,0)</f>
        <v>31317.999163000826</v>
      </c>
      <c r="F211" s="29">
        <f t="shared" si="15"/>
        <v>5336.7042514367458</v>
      </c>
      <c r="G211" s="29">
        <f>IF(C211-F211&gt;0.005,MIN(SUMIF(Inputs!$D$5:$D$263,A211,Inputs!$E$5:$E$263),C211-F211),0)</f>
        <v>0</v>
      </c>
      <c r="H211" s="29">
        <f t="shared" si="16"/>
        <v>4416027.8834663266</v>
      </c>
      <c r="I211" s="29">
        <f t="shared" si="18"/>
        <v>583972.1165336764</v>
      </c>
      <c r="J211" s="29">
        <f t="shared" si="19"/>
        <v>7040206.1936693415</v>
      </c>
      <c r="K211" s="29">
        <f>IF(K210*(1+Inputs!$B$12)-Inputs!$B$14&lt;0.005,0,K210*(1+Inputs!$B$12)-Inputs!$B$14)</f>
        <v>4416027.8834664077</v>
      </c>
    </row>
    <row r="212" spans="1:11" x14ac:dyDescent="0.3">
      <c r="A212" s="27">
        <v>209</v>
      </c>
      <c r="B212" s="28">
        <f>EDATE(Inputs!$B$7,A212-1)</f>
        <v>51991</v>
      </c>
      <c r="C212" s="29">
        <f t="shared" si="17"/>
        <v>4416027.8834663266</v>
      </c>
      <c r="D212" s="29">
        <f>IF(C212&gt;0.005,MIN(Inputs!$B$14,C212+E212),0)</f>
        <v>36654.703414437572</v>
      </c>
      <c r="E212" s="29">
        <f>IF(C212&gt;0.005,C212*Inputs!$B$12,0)</f>
        <v>31280.197507886482</v>
      </c>
      <c r="F212" s="29">
        <f t="shared" si="15"/>
        <v>5374.5059065510904</v>
      </c>
      <c r="G212" s="29">
        <f>IF(C212-F212&gt;0.005,MIN(SUMIF(Inputs!$D$5:$D$263,A212,Inputs!$E$5:$E$263),C212-F212),0)</f>
        <v>0</v>
      </c>
      <c r="H212" s="29">
        <f t="shared" si="16"/>
        <v>4410653.3775597755</v>
      </c>
      <c r="I212" s="29">
        <f t="shared" si="18"/>
        <v>589346.62244022754</v>
      </c>
      <c r="J212" s="29">
        <f t="shared" si="19"/>
        <v>7071486.3911772277</v>
      </c>
      <c r="K212" s="29">
        <f>IF(K211*(1+Inputs!$B$12)-Inputs!$B$14&lt;0.005,0,K211*(1+Inputs!$B$12)-Inputs!$B$14)</f>
        <v>4410653.3775598574</v>
      </c>
    </row>
    <row r="213" spans="1:11" x14ac:dyDescent="0.3">
      <c r="A213" s="27">
        <v>210</v>
      </c>
      <c r="B213" s="28">
        <f>EDATE(Inputs!$B$7,A213-1)</f>
        <v>52022</v>
      </c>
      <c r="C213" s="29">
        <f t="shared" si="17"/>
        <v>4410653.3775597755</v>
      </c>
      <c r="D213" s="29">
        <f>IF(C213&gt;0.005,MIN(Inputs!$B$14,C213+E213),0)</f>
        <v>36654.703414437572</v>
      </c>
      <c r="E213" s="29">
        <f>IF(C213&gt;0.005,C213*Inputs!$B$12,0)</f>
        <v>31242.128091048413</v>
      </c>
      <c r="F213" s="29">
        <f t="shared" si="15"/>
        <v>5412.5753233891592</v>
      </c>
      <c r="G213" s="29">
        <f>IF(C213-F213&gt;0.005,MIN(SUMIF(Inputs!$D$5:$D$263,A213,Inputs!$E$5:$E$263),C213-F213),0)</f>
        <v>0</v>
      </c>
      <c r="H213" s="29">
        <f t="shared" si="16"/>
        <v>4405240.8022363866</v>
      </c>
      <c r="I213" s="29">
        <f t="shared" si="18"/>
        <v>594759.19776361668</v>
      </c>
      <c r="J213" s="29">
        <f t="shared" si="19"/>
        <v>7102728.5192682762</v>
      </c>
      <c r="K213" s="29">
        <f>IF(K212*(1+Inputs!$B$12)-Inputs!$B$14&lt;0.005,0,K212*(1+Inputs!$B$12)-Inputs!$B$14)</f>
        <v>4405240.8022364695</v>
      </c>
    </row>
    <row r="214" spans="1:11" x14ac:dyDescent="0.3">
      <c r="A214" s="27">
        <v>211</v>
      </c>
      <c r="B214" s="28">
        <f>EDATE(Inputs!$B$7,A214-1)</f>
        <v>52052</v>
      </c>
      <c r="C214" s="29">
        <f t="shared" si="17"/>
        <v>4405240.8022363866</v>
      </c>
      <c r="D214" s="29">
        <f>IF(C214&gt;0.005,MIN(Inputs!$B$14,C214+E214),0)</f>
        <v>36654.703414437572</v>
      </c>
      <c r="E214" s="29">
        <f>IF(C214&gt;0.005,C214*Inputs!$B$12,0)</f>
        <v>31203.789015841074</v>
      </c>
      <c r="F214" s="29">
        <f t="shared" si="15"/>
        <v>5450.9143985964984</v>
      </c>
      <c r="G214" s="29">
        <f>IF(C214-F214&gt;0.005,MIN(SUMIF(Inputs!$D$5:$D$263,A214,Inputs!$E$5:$E$263),C214-F214),0)</f>
        <v>0</v>
      </c>
      <c r="H214" s="29">
        <f t="shared" si="16"/>
        <v>4399789.88783779</v>
      </c>
      <c r="I214" s="29">
        <f t="shared" si="18"/>
        <v>600210.11216221319</v>
      </c>
      <c r="J214" s="29">
        <f t="shared" si="19"/>
        <v>7133932.3082841169</v>
      </c>
      <c r="K214" s="29">
        <f>IF(K213*(1+Inputs!$B$12)-Inputs!$B$14&lt;0.005,0,K213*(1+Inputs!$B$12)-Inputs!$B$14)</f>
        <v>4399789.8878378738</v>
      </c>
    </row>
    <row r="215" spans="1:11" x14ac:dyDescent="0.3">
      <c r="A215" s="27">
        <v>212</v>
      </c>
      <c r="B215" s="28">
        <f>EDATE(Inputs!$B$7,A215-1)</f>
        <v>52083</v>
      </c>
      <c r="C215" s="29">
        <f t="shared" si="17"/>
        <v>4399789.88783779</v>
      </c>
      <c r="D215" s="29">
        <f>IF(C215&gt;0.005,MIN(Inputs!$B$14,C215+E215),0)</f>
        <v>36654.703414437572</v>
      </c>
      <c r="E215" s="29">
        <f>IF(C215&gt;0.005,C215*Inputs!$B$12,0)</f>
        <v>31165.178372184349</v>
      </c>
      <c r="F215" s="29">
        <f t="shared" si="15"/>
        <v>5489.5250422532226</v>
      </c>
      <c r="G215" s="29">
        <f>IF(C215-F215&gt;0.005,MIN(SUMIF(Inputs!$D$5:$D$263,A215,Inputs!$E$5:$E$263),C215-F215),0)</f>
        <v>0</v>
      </c>
      <c r="H215" s="29">
        <f t="shared" si="16"/>
        <v>4394300.3627955364</v>
      </c>
      <c r="I215" s="29">
        <f t="shared" si="18"/>
        <v>605699.63720446639</v>
      </c>
      <c r="J215" s="29">
        <f t="shared" si="19"/>
        <v>7165097.4866563017</v>
      </c>
      <c r="K215" s="29">
        <f>IF(K214*(1+Inputs!$B$12)-Inputs!$B$14&lt;0.005,0,K214*(1+Inputs!$B$12)-Inputs!$B$14)</f>
        <v>4394300.3627956212</v>
      </c>
    </row>
    <row r="216" spans="1:11" x14ac:dyDescent="0.3">
      <c r="A216" s="27">
        <v>213</v>
      </c>
      <c r="B216" s="28">
        <f>EDATE(Inputs!$B$7,A216-1)</f>
        <v>52114</v>
      </c>
      <c r="C216" s="29">
        <f t="shared" si="17"/>
        <v>4394300.3627955364</v>
      </c>
      <c r="D216" s="29">
        <f>IF(C216&gt;0.005,MIN(Inputs!$B$14,C216+E216),0)</f>
        <v>36654.703414437572</v>
      </c>
      <c r="E216" s="29">
        <f>IF(C216&gt;0.005,C216*Inputs!$B$12,0)</f>
        <v>31126.294236468384</v>
      </c>
      <c r="F216" s="29">
        <f t="shared" si="15"/>
        <v>5528.409177969188</v>
      </c>
      <c r="G216" s="29">
        <f>IF(C216-F216&gt;0.005,MIN(SUMIF(Inputs!$D$5:$D$263,A216,Inputs!$E$5:$E$263),C216-F216),0)</f>
        <v>0</v>
      </c>
      <c r="H216" s="29">
        <f t="shared" si="16"/>
        <v>4388771.9536175672</v>
      </c>
      <c r="I216" s="29">
        <f t="shared" si="18"/>
        <v>611228.0463824356</v>
      </c>
      <c r="J216" s="29">
        <f t="shared" si="19"/>
        <v>7196223.7808927698</v>
      </c>
      <c r="K216" s="29">
        <f>IF(K215*(1+Inputs!$B$12)-Inputs!$B$14&lt;0.005,0,K215*(1+Inputs!$B$12)-Inputs!$B$14)</f>
        <v>4388771.9536176529</v>
      </c>
    </row>
    <row r="217" spans="1:11" x14ac:dyDescent="0.3">
      <c r="A217" s="27">
        <v>214</v>
      </c>
      <c r="B217" s="28">
        <f>EDATE(Inputs!$B$7,A217-1)</f>
        <v>52144</v>
      </c>
      <c r="C217" s="29">
        <f t="shared" si="17"/>
        <v>4388771.9536175672</v>
      </c>
      <c r="D217" s="29">
        <f>IF(C217&gt;0.005,MIN(Inputs!$B$14,C217+E217),0)</f>
        <v>36654.703414437572</v>
      </c>
      <c r="E217" s="29">
        <f>IF(C217&gt;0.005,C217*Inputs!$B$12,0)</f>
        <v>31087.13467145777</v>
      </c>
      <c r="F217" s="29">
        <f t="shared" si="15"/>
        <v>5567.5687429798018</v>
      </c>
      <c r="G217" s="29">
        <f>IF(C217-F217&gt;0.005,MIN(SUMIF(Inputs!$D$5:$D$263,A217,Inputs!$E$5:$E$263),C217-F217),0)</f>
        <v>0</v>
      </c>
      <c r="H217" s="29">
        <f t="shared" si="16"/>
        <v>4383204.3848745869</v>
      </c>
      <c r="I217" s="29">
        <f t="shared" si="18"/>
        <v>616795.61512541538</v>
      </c>
      <c r="J217" s="29">
        <f t="shared" si="19"/>
        <v>7227310.9155642278</v>
      </c>
      <c r="K217" s="29">
        <f>IF(K216*(1+Inputs!$B$12)-Inputs!$B$14&lt;0.005,0,K216*(1+Inputs!$B$12)-Inputs!$B$14)</f>
        <v>4383204.3848746736</v>
      </c>
    </row>
    <row r="218" spans="1:11" x14ac:dyDescent="0.3">
      <c r="A218" s="27">
        <v>215</v>
      </c>
      <c r="B218" s="28">
        <f>EDATE(Inputs!$B$7,A218-1)</f>
        <v>52175</v>
      </c>
      <c r="C218" s="29">
        <f t="shared" si="17"/>
        <v>4383204.3848745869</v>
      </c>
      <c r="D218" s="29">
        <f>IF(C218&gt;0.005,MIN(Inputs!$B$14,C218+E218),0)</f>
        <v>36654.703414437572</v>
      </c>
      <c r="E218" s="29">
        <f>IF(C218&gt;0.005,C218*Inputs!$B$12,0)</f>
        <v>31047.697726194994</v>
      </c>
      <c r="F218" s="29">
        <f t="shared" si="15"/>
        <v>5607.0056882425779</v>
      </c>
      <c r="G218" s="29">
        <f>IF(C218-F218&gt;0.005,MIN(SUMIF(Inputs!$D$5:$D$263,A218,Inputs!$E$5:$E$263),C218-F218),0)</f>
        <v>0</v>
      </c>
      <c r="H218" s="29">
        <f t="shared" si="16"/>
        <v>4377597.3791863443</v>
      </c>
      <c r="I218" s="29">
        <f t="shared" si="18"/>
        <v>622402.620813658</v>
      </c>
      <c r="J218" s="29">
        <f t="shared" si="19"/>
        <v>7258358.6132904226</v>
      </c>
      <c r="K218" s="29">
        <f>IF(K217*(1+Inputs!$B$12)-Inputs!$B$14&lt;0.005,0,K217*(1+Inputs!$B$12)-Inputs!$B$14)</f>
        <v>4377597.3791864319</v>
      </c>
    </row>
    <row r="219" spans="1:11" x14ac:dyDescent="0.3">
      <c r="A219" s="27">
        <v>216</v>
      </c>
      <c r="B219" s="28">
        <f>EDATE(Inputs!$B$7,A219-1)</f>
        <v>52205</v>
      </c>
      <c r="C219" s="29">
        <f t="shared" si="17"/>
        <v>4377597.3791863443</v>
      </c>
      <c r="D219" s="29">
        <f>IF(C219&gt;0.005,MIN(Inputs!$B$14,C219+E219),0)</f>
        <v>36654.703414437572</v>
      </c>
      <c r="E219" s="29">
        <f>IF(C219&gt;0.005,C219*Inputs!$B$12,0)</f>
        <v>31007.981435903275</v>
      </c>
      <c r="F219" s="29">
        <f t="shared" si="15"/>
        <v>5646.7219785342968</v>
      </c>
      <c r="G219" s="29">
        <f>IF(C219-F219&gt;0.005,MIN(SUMIF(Inputs!$D$5:$D$263,A219,Inputs!$E$5:$E$263),C219-F219),0)</f>
        <v>0</v>
      </c>
      <c r="H219" s="29">
        <f t="shared" si="16"/>
        <v>4371950.6572078103</v>
      </c>
      <c r="I219" s="29">
        <f t="shared" si="18"/>
        <v>628049.34279219224</v>
      </c>
      <c r="J219" s="29">
        <f t="shared" si="19"/>
        <v>7289366.5947263259</v>
      </c>
      <c r="K219" s="29">
        <f>IF(K218*(1+Inputs!$B$12)-Inputs!$B$14&lt;0.005,0,K218*(1+Inputs!$B$12)-Inputs!$B$14)</f>
        <v>4371950.6572078988</v>
      </c>
    </row>
    <row r="220" spans="1:11" x14ac:dyDescent="0.3">
      <c r="A220" s="27">
        <v>217</v>
      </c>
      <c r="B220" s="28">
        <f>EDATE(Inputs!$B$7,A220-1)</f>
        <v>52236</v>
      </c>
      <c r="C220" s="29">
        <f t="shared" si="17"/>
        <v>4371950.6572078103</v>
      </c>
      <c r="D220" s="29">
        <f>IF(C220&gt;0.005,MIN(Inputs!$B$14,C220+E220),0)</f>
        <v>36654.703414437572</v>
      </c>
      <c r="E220" s="29">
        <f>IF(C220&gt;0.005,C220*Inputs!$B$12,0)</f>
        <v>30967.983821888658</v>
      </c>
      <c r="F220" s="29">
        <f t="shared" si="15"/>
        <v>5686.7195925489141</v>
      </c>
      <c r="G220" s="29">
        <f>IF(C220-F220&gt;0.005,MIN(SUMIF(Inputs!$D$5:$D$263,A220,Inputs!$E$5:$E$263),C220-F220),0)</f>
        <v>0</v>
      </c>
      <c r="H220" s="29">
        <f t="shared" si="16"/>
        <v>4366263.9376152614</v>
      </c>
      <c r="I220" s="29">
        <f t="shared" si="18"/>
        <v>633736.06238474115</v>
      </c>
      <c r="J220" s="29">
        <f t="shared" si="19"/>
        <v>7320334.5785482144</v>
      </c>
      <c r="K220" s="29">
        <f>IF(K219*(1+Inputs!$B$12)-Inputs!$B$14&lt;0.005,0,K219*(1+Inputs!$B$12)-Inputs!$B$14)</f>
        <v>4366263.9376153508</v>
      </c>
    </row>
    <row r="221" spans="1:11" x14ac:dyDescent="0.3">
      <c r="A221" s="27">
        <v>218</v>
      </c>
      <c r="B221" s="28">
        <f>EDATE(Inputs!$B$7,A221-1)</f>
        <v>52267</v>
      </c>
      <c r="C221" s="29">
        <f t="shared" si="17"/>
        <v>4366263.9376152614</v>
      </c>
      <c r="D221" s="29">
        <f>IF(C221&gt;0.005,MIN(Inputs!$B$14,C221+E221),0)</f>
        <v>36654.703414437572</v>
      </c>
      <c r="E221" s="29">
        <f>IF(C221&gt;0.005,C221*Inputs!$B$12,0)</f>
        <v>30927.702891441437</v>
      </c>
      <c r="F221" s="29">
        <f t="shared" si="15"/>
        <v>5727.0005229961353</v>
      </c>
      <c r="G221" s="29">
        <f>IF(C221-F221&gt;0.005,MIN(SUMIF(Inputs!$D$5:$D$263,A221,Inputs!$E$5:$E$263),C221-F221),0)</f>
        <v>0</v>
      </c>
      <c r="H221" s="29">
        <f t="shared" si="16"/>
        <v>4360536.9370922651</v>
      </c>
      <c r="I221" s="29">
        <f t="shared" si="18"/>
        <v>639463.06290773733</v>
      </c>
      <c r="J221" s="29">
        <f t="shared" si="19"/>
        <v>7351262.2814396555</v>
      </c>
      <c r="K221" s="29">
        <f>IF(K220*(1+Inputs!$B$12)-Inputs!$B$14&lt;0.005,0,K220*(1+Inputs!$B$12)-Inputs!$B$14)</f>
        <v>4360536.9370923555</v>
      </c>
    </row>
    <row r="222" spans="1:11" x14ac:dyDescent="0.3">
      <c r="A222" s="27">
        <v>219</v>
      </c>
      <c r="B222" s="28">
        <f>EDATE(Inputs!$B$7,A222-1)</f>
        <v>52295</v>
      </c>
      <c r="C222" s="29">
        <f t="shared" si="17"/>
        <v>4360536.9370922651</v>
      </c>
      <c r="D222" s="29">
        <f>IF(C222&gt;0.005,MIN(Inputs!$B$14,C222+E222),0)</f>
        <v>36654.703414437572</v>
      </c>
      <c r="E222" s="29">
        <f>IF(C222&gt;0.005,C222*Inputs!$B$12,0)</f>
        <v>30887.136637736879</v>
      </c>
      <c r="F222" s="29">
        <f t="shared" si="15"/>
        <v>5767.5667767006926</v>
      </c>
      <c r="G222" s="29">
        <f>IF(C222-F222&gt;0.005,MIN(SUMIF(Inputs!$D$5:$D$263,A222,Inputs!$E$5:$E$263),C222-F222),0)</f>
        <v>0</v>
      </c>
      <c r="H222" s="29">
        <f t="shared" si="16"/>
        <v>4354769.3703155648</v>
      </c>
      <c r="I222" s="29">
        <f t="shared" si="18"/>
        <v>645230.629684438</v>
      </c>
      <c r="J222" s="29">
        <f t="shared" si="19"/>
        <v>7382149.4180773925</v>
      </c>
      <c r="K222" s="29">
        <f>IF(K221*(1+Inputs!$B$12)-Inputs!$B$14&lt;0.005,0,K221*(1+Inputs!$B$12)-Inputs!$B$14)</f>
        <v>4354769.3703156551</v>
      </c>
    </row>
    <row r="223" spans="1:11" x14ac:dyDescent="0.3">
      <c r="A223" s="27">
        <v>220</v>
      </c>
      <c r="B223" s="28">
        <f>EDATE(Inputs!$B$7,A223-1)</f>
        <v>52326</v>
      </c>
      <c r="C223" s="29">
        <f t="shared" si="17"/>
        <v>4354769.3703155648</v>
      </c>
      <c r="D223" s="29">
        <f>IF(C223&gt;0.005,MIN(Inputs!$B$14,C223+E223),0)</f>
        <v>36654.703414437572</v>
      </c>
      <c r="E223" s="29">
        <f>IF(C223&gt;0.005,C223*Inputs!$B$12,0)</f>
        <v>30846.283039735252</v>
      </c>
      <c r="F223" s="29">
        <f t="shared" si="15"/>
        <v>5808.4203747023203</v>
      </c>
      <c r="G223" s="29">
        <f>IF(C223-F223&gt;0.005,MIN(SUMIF(Inputs!$D$5:$D$263,A223,Inputs!$E$5:$E$263),C223-F223),0)</f>
        <v>0</v>
      </c>
      <c r="H223" s="29">
        <f t="shared" si="16"/>
        <v>4348960.9499408621</v>
      </c>
      <c r="I223" s="29">
        <f t="shared" si="18"/>
        <v>651039.05005914031</v>
      </c>
      <c r="J223" s="29">
        <f t="shared" si="19"/>
        <v>7412995.7011171281</v>
      </c>
      <c r="K223" s="29">
        <f>IF(K222*(1+Inputs!$B$12)-Inputs!$B$14&lt;0.005,0,K222*(1+Inputs!$B$12)-Inputs!$B$14)</f>
        <v>4348960.9499409534</v>
      </c>
    </row>
    <row r="224" spans="1:11" x14ac:dyDescent="0.3">
      <c r="A224" s="27">
        <v>221</v>
      </c>
      <c r="B224" s="28">
        <f>EDATE(Inputs!$B$7,A224-1)</f>
        <v>52356</v>
      </c>
      <c r="C224" s="29">
        <f t="shared" si="17"/>
        <v>4348960.9499408621</v>
      </c>
      <c r="D224" s="29">
        <f>IF(C224&gt;0.005,MIN(Inputs!$B$14,C224+E224),0)</f>
        <v>36654.703414437572</v>
      </c>
      <c r="E224" s="29">
        <f>IF(C224&gt;0.005,C224*Inputs!$B$12,0)</f>
        <v>30805.140062081107</v>
      </c>
      <c r="F224" s="29">
        <f t="shared" si="15"/>
        <v>5849.5633523564647</v>
      </c>
      <c r="G224" s="29">
        <f>IF(C224-F224&gt;0.005,MIN(SUMIF(Inputs!$D$5:$D$263,A224,Inputs!$E$5:$E$263),C224-F224),0)</f>
        <v>0</v>
      </c>
      <c r="H224" s="29">
        <f t="shared" si="16"/>
        <v>4343111.3865885055</v>
      </c>
      <c r="I224" s="29">
        <f t="shared" si="18"/>
        <v>656888.61341149674</v>
      </c>
      <c r="J224" s="29">
        <f t="shared" si="19"/>
        <v>7443800.8411792088</v>
      </c>
      <c r="K224" s="29">
        <f>IF(K223*(1+Inputs!$B$12)-Inputs!$B$14&lt;0.005,0,K223*(1+Inputs!$B$12)-Inputs!$B$14)</f>
        <v>4343111.3865885977</v>
      </c>
    </row>
    <row r="225" spans="1:11" x14ac:dyDescent="0.3">
      <c r="A225" s="27">
        <v>222</v>
      </c>
      <c r="B225" s="28">
        <f>EDATE(Inputs!$B$7,A225-1)</f>
        <v>52387</v>
      </c>
      <c r="C225" s="29">
        <f t="shared" si="17"/>
        <v>4343111.3865885055</v>
      </c>
      <c r="D225" s="29">
        <f>IF(C225&gt;0.005,MIN(Inputs!$B$14,C225+E225),0)</f>
        <v>36654.703414437572</v>
      </c>
      <c r="E225" s="29">
        <f>IF(C225&gt;0.005,C225*Inputs!$B$12,0)</f>
        <v>30763.705655001915</v>
      </c>
      <c r="F225" s="29">
        <f t="shared" si="15"/>
        <v>5890.9977594356569</v>
      </c>
      <c r="G225" s="29">
        <f>IF(C225-F225&gt;0.005,MIN(SUMIF(Inputs!$D$5:$D$263,A225,Inputs!$E$5:$E$263),C225-F225),0)</f>
        <v>0</v>
      </c>
      <c r="H225" s="29">
        <f t="shared" si="16"/>
        <v>4337220.3888290701</v>
      </c>
      <c r="I225" s="29">
        <f t="shared" si="18"/>
        <v>662779.61117093242</v>
      </c>
      <c r="J225" s="29">
        <f t="shared" si="19"/>
        <v>7474564.5468342109</v>
      </c>
      <c r="K225" s="29">
        <f>IF(K224*(1+Inputs!$B$12)-Inputs!$B$14&lt;0.005,0,K224*(1+Inputs!$B$12)-Inputs!$B$14)</f>
        <v>4337220.3888291633</v>
      </c>
    </row>
    <row r="226" spans="1:11" x14ac:dyDescent="0.3">
      <c r="A226" s="27">
        <v>223</v>
      </c>
      <c r="B226" s="28">
        <f>EDATE(Inputs!$B$7,A226-1)</f>
        <v>52417</v>
      </c>
      <c r="C226" s="29">
        <f t="shared" si="17"/>
        <v>4337220.3888290701</v>
      </c>
      <c r="D226" s="29">
        <f>IF(C226&gt;0.005,MIN(Inputs!$B$14,C226+E226),0)</f>
        <v>36654.703414437572</v>
      </c>
      <c r="E226" s="29">
        <f>IF(C226&gt;0.005,C226*Inputs!$B$12,0)</f>
        <v>30721.977754205916</v>
      </c>
      <c r="F226" s="29">
        <f t="shared" si="15"/>
        <v>5932.7256602316556</v>
      </c>
      <c r="G226" s="29">
        <f>IF(C226-F226&gt;0.005,MIN(SUMIF(Inputs!$D$5:$D$263,A226,Inputs!$E$5:$E$263),C226-F226),0)</f>
        <v>0</v>
      </c>
      <c r="H226" s="29">
        <f t="shared" si="16"/>
        <v>4331287.6631688382</v>
      </c>
      <c r="I226" s="29">
        <f t="shared" si="18"/>
        <v>668712.33683116408</v>
      </c>
      <c r="J226" s="29">
        <f t="shared" si="19"/>
        <v>7505286.5245884163</v>
      </c>
      <c r="K226" s="29">
        <f>IF(K225*(1+Inputs!$B$12)-Inputs!$B$14&lt;0.005,0,K225*(1+Inputs!$B$12)-Inputs!$B$14)</f>
        <v>4331287.6631689323</v>
      </c>
    </row>
    <row r="227" spans="1:11" x14ac:dyDescent="0.3">
      <c r="A227" s="27">
        <v>224</v>
      </c>
      <c r="B227" s="28">
        <f>EDATE(Inputs!$B$7,A227-1)</f>
        <v>52448</v>
      </c>
      <c r="C227" s="29">
        <f t="shared" si="17"/>
        <v>4331287.6631688382</v>
      </c>
      <c r="D227" s="29">
        <f>IF(C227&gt;0.005,MIN(Inputs!$B$14,C227+E227),0)</f>
        <v>36654.703414437572</v>
      </c>
      <c r="E227" s="29">
        <f>IF(C227&gt;0.005,C227*Inputs!$B$12,0)</f>
        <v>30679.954280779271</v>
      </c>
      <c r="F227" s="29">
        <f t="shared" si="15"/>
        <v>5974.7491336583007</v>
      </c>
      <c r="G227" s="29">
        <f>IF(C227-F227&gt;0.005,MIN(SUMIF(Inputs!$D$5:$D$263,A227,Inputs!$E$5:$E$263),C227-F227),0)</f>
        <v>0</v>
      </c>
      <c r="H227" s="29">
        <f t="shared" si="16"/>
        <v>4325312.9140351797</v>
      </c>
      <c r="I227" s="29">
        <f t="shared" si="18"/>
        <v>674687.08596482233</v>
      </c>
      <c r="J227" s="29">
        <f t="shared" si="19"/>
        <v>7535966.478869196</v>
      </c>
      <c r="K227" s="29">
        <f>IF(K226*(1+Inputs!$B$12)-Inputs!$B$14&lt;0.005,0,K226*(1+Inputs!$B$12)-Inputs!$B$14)</f>
        <v>4325312.9140352746</v>
      </c>
    </row>
    <row r="228" spans="1:11" x14ac:dyDescent="0.3">
      <c r="A228" s="27">
        <v>225</v>
      </c>
      <c r="B228" s="28">
        <f>EDATE(Inputs!$B$7,A228-1)</f>
        <v>52479</v>
      </c>
      <c r="C228" s="29">
        <f t="shared" si="17"/>
        <v>4325312.9140351797</v>
      </c>
      <c r="D228" s="29">
        <f>IF(C228&gt;0.005,MIN(Inputs!$B$14,C228+E228),0)</f>
        <v>36654.703414437572</v>
      </c>
      <c r="E228" s="29">
        <f>IF(C228&gt;0.005,C228*Inputs!$B$12,0)</f>
        <v>30637.633141082526</v>
      </c>
      <c r="F228" s="29">
        <f t="shared" si="15"/>
        <v>6017.0702733550461</v>
      </c>
      <c r="G228" s="29">
        <f>IF(C228-F228&gt;0.005,MIN(SUMIF(Inputs!$D$5:$D$263,A228,Inputs!$E$5:$E$263),C228-F228),0)</f>
        <v>0</v>
      </c>
      <c r="H228" s="29">
        <f t="shared" si="16"/>
        <v>4319295.843761825</v>
      </c>
      <c r="I228" s="29">
        <f t="shared" si="18"/>
        <v>680704.15623817733</v>
      </c>
      <c r="J228" s="29">
        <f t="shared" si="19"/>
        <v>7566604.1120102787</v>
      </c>
      <c r="K228" s="29">
        <f>IF(K227*(1+Inputs!$B$12)-Inputs!$B$14&lt;0.005,0,K227*(1+Inputs!$B$12)-Inputs!$B$14)</f>
        <v>4319295.8437619209</v>
      </c>
    </row>
    <row r="229" spans="1:11" x14ac:dyDescent="0.3">
      <c r="A229" s="27">
        <v>226</v>
      </c>
      <c r="B229" s="28">
        <f>EDATE(Inputs!$B$7,A229-1)</f>
        <v>52509</v>
      </c>
      <c r="C229" s="29">
        <f t="shared" si="17"/>
        <v>4319295.843761825</v>
      </c>
      <c r="D229" s="29">
        <f>IF(C229&gt;0.005,MIN(Inputs!$B$14,C229+E229),0)</f>
        <v>36654.703414437572</v>
      </c>
      <c r="E229" s="29">
        <f>IF(C229&gt;0.005,C229*Inputs!$B$12,0)</f>
        <v>30595.012226646264</v>
      </c>
      <c r="F229" s="29">
        <f t="shared" si="15"/>
        <v>6059.691187791308</v>
      </c>
      <c r="G229" s="29">
        <f>IF(C229-F229&gt;0.005,MIN(SUMIF(Inputs!$D$5:$D$263,A229,Inputs!$E$5:$E$263),C229-F229),0)</f>
        <v>0</v>
      </c>
      <c r="H229" s="29">
        <f t="shared" si="16"/>
        <v>4313236.1525740335</v>
      </c>
      <c r="I229" s="29">
        <f t="shared" si="18"/>
        <v>686763.84742596862</v>
      </c>
      <c r="J229" s="29">
        <f t="shared" si="19"/>
        <v>7597199.1242369246</v>
      </c>
      <c r="K229" s="29">
        <f>IF(K228*(1+Inputs!$B$12)-Inputs!$B$14&lt;0.005,0,K228*(1+Inputs!$B$12)-Inputs!$B$14)</f>
        <v>4313236.1525741303</v>
      </c>
    </row>
    <row r="230" spans="1:11" x14ac:dyDescent="0.3">
      <c r="A230" s="27">
        <v>227</v>
      </c>
      <c r="B230" s="28">
        <f>EDATE(Inputs!$B$7,A230-1)</f>
        <v>52540</v>
      </c>
      <c r="C230" s="29">
        <f t="shared" si="17"/>
        <v>4313236.1525740335</v>
      </c>
      <c r="D230" s="29">
        <f>IF(C230&gt;0.005,MIN(Inputs!$B$14,C230+E230),0)</f>
        <v>36654.703414437572</v>
      </c>
      <c r="E230" s="29">
        <f>IF(C230&gt;0.005,C230*Inputs!$B$12,0)</f>
        <v>30552.089414066071</v>
      </c>
      <c r="F230" s="29">
        <f t="shared" si="15"/>
        <v>6102.6140003715009</v>
      </c>
      <c r="G230" s="29">
        <f>IF(C230-F230&gt;0.005,MIN(SUMIF(Inputs!$D$5:$D$263,A230,Inputs!$E$5:$E$263),C230-F230),0)</f>
        <v>0</v>
      </c>
      <c r="H230" s="29">
        <f t="shared" si="16"/>
        <v>4307133.5385736618</v>
      </c>
      <c r="I230" s="29">
        <f t="shared" si="18"/>
        <v>692866.46142634016</v>
      </c>
      <c r="J230" s="29">
        <f t="shared" si="19"/>
        <v>7627751.2136509903</v>
      </c>
      <c r="K230" s="29">
        <f>IF(K229*(1+Inputs!$B$12)-Inputs!$B$14&lt;0.005,0,K229*(1+Inputs!$B$12)-Inputs!$B$14)</f>
        <v>4307133.5385737596</v>
      </c>
    </row>
    <row r="231" spans="1:11" x14ac:dyDescent="0.3">
      <c r="A231" s="27">
        <v>228</v>
      </c>
      <c r="B231" s="28">
        <f>EDATE(Inputs!$B$7,A231-1)</f>
        <v>52570</v>
      </c>
      <c r="C231" s="29">
        <f t="shared" si="17"/>
        <v>4307133.5385736618</v>
      </c>
      <c r="D231" s="29">
        <f>IF(C231&gt;0.005,MIN(Inputs!$B$14,C231+E231),0)</f>
        <v>36654.703414437572</v>
      </c>
      <c r="E231" s="29">
        <f>IF(C231&gt;0.005,C231*Inputs!$B$12,0)</f>
        <v>30508.862564896772</v>
      </c>
      <c r="F231" s="29">
        <f t="shared" si="15"/>
        <v>6145.8408495408003</v>
      </c>
      <c r="G231" s="29">
        <f>IF(C231-F231&gt;0.005,MIN(SUMIF(Inputs!$D$5:$D$263,A231,Inputs!$E$5:$E$263),C231-F231),0)</f>
        <v>0</v>
      </c>
      <c r="H231" s="29">
        <f t="shared" si="16"/>
        <v>4300987.6977241207</v>
      </c>
      <c r="I231" s="29">
        <f t="shared" si="18"/>
        <v>699012.30227588094</v>
      </c>
      <c r="J231" s="29">
        <f t="shared" si="19"/>
        <v>7658260.0762158874</v>
      </c>
      <c r="K231" s="29">
        <f>IF(K230*(1+Inputs!$B$12)-Inputs!$B$14&lt;0.005,0,K230*(1+Inputs!$B$12)-Inputs!$B$14)</f>
        <v>4300987.6977242194</v>
      </c>
    </row>
    <row r="232" spans="1:11" x14ac:dyDescent="0.3">
      <c r="A232" s="27">
        <v>229</v>
      </c>
      <c r="B232" s="28">
        <f>EDATE(Inputs!$B$7,A232-1)</f>
        <v>52601</v>
      </c>
      <c r="C232" s="29">
        <f t="shared" si="17"/>
        <v>4300987.6977241207</v>
      </c>
      <c r="D232" s="29">
        <f>IF(C232&gt;0.005,MIN(Inputs!$B$14,C232+E232),0)</f>
        <v>36654.703414437572</v>
      </c>
      <c r="E232" s="29">
        <f>IF(C232&gt;0.005,C232*Inputs!$B$12,0)</f>
        <v>30465.329525545858</v>
      </c>
      <c r="F232" s="29">
        <f t="shared" si="15"/>
        <v>6189.3738888917142</v>
      </c>
      <c r="G232" s="29">
        <f>IF(C232-F232&gt;0.005,MIN(SUMIF(Inputs!$D$5:$D$263,A232,Inputs!$E$5:$E$263),C232-F232),0)</f>
        <v>0</v>
      </c>
      <c r="H232" s="29">
        <f t="shared" si="16"/>
        <v>4294798.3238352286</v>
      </c>
      <c r="I232" s="29">
        <f t="shared" si="18"/>
        <v>705201.67616477259</v>
      </c>
      <c r="J232" s="29">
        <f t="shared" si="19"/>
        <v>7688725.4057414336</v>
      </c>
      <c r="K232" s="29">
        <f>IF(K231*(1+Inputs!$B$12)-Inputs!$B$14&lt;0.005,0,K231*(1+Inputs!$B$12)-Inputs!$B$14)</f>
        <v>4294798.3238353282</v>
      </c>
    </row>
    <row r="233" spans="1:11" x14ac:dyDescent="0.3">
      <c r="A233" s="27">
        <v>230</v>
      </c>
      <c r="B233" s="28">
        <f>EDATE(Inputs!$B$7,A233-1)</f>
        <v>52632</v>
      </c>
      <c r="C233" s="29">
        <f t="shared" si="17"/>
        <v>4294798.3238352286</v>
      </c>
      <c r="D233" s="29">
        <f>IF(C233&gt;0.005,MIN(Inputs!$B$14,C233+E233),0)</f>
        <v>36654.703414437572</v>
      </c>
      <c r="E233" s="29">
        <f>IF(C233&gt;0.005,C233*Inputs!$B$12,0)</f>
        <v>30421.488127166205</v>
      </c>
      <c r="F233" s="29">
        <f t="shared" si="15"/>
        <v>6233.2152872713668</v>
      </c>
      <c r="G233" s="29">
        <f>IF(C233-F233&gt;0.005,MIN(SUMIF(Inputs!$D$5:$D$263,A233,Inputs!$E$5:$E$263),C233-F233),0)</f>
        <v>0</v>
      </c>
      <c r="H233" s="29">
        <f t="shared" si="16"/>
        <v>4288565.1085479576</v>
      </c>
      <c r="I233" s="29">
        <f t="shared" si="18"/>
        <v>711434.89145204402</v>
      </c>
      <c r="J233" s="29">
        <f t="shared" si="19"/>
        <v>7719146.8938686</v>
      </c>
      <c r="K233" s="29">
        <f>IF(K232*(1+Inputs!$B$12)-Inputs!$B$14&lt;0.005,0,K232*(1+Inputs!$B$12)-Inputs!$B$14)</f>
        <v>4288565.1085480582</v>
      </c>
    </row>
    <row r="234" spans="1:11" x14ac:dyDescent="0.3">
      <c r="A234" s="27">
        <v>231</v>
      </c>
      <c r="B234" s="28">
        <f>EDATE(Inputs!$B$7,A234-1)</f>
        <v>52661</v>
      </c>
      <c r="C234" s="29">
        <f t="shared" si="17"/>
        <v>4288565.1085479576</v>
      </c>
      <c r="D234" s="29">
        <f>IF(C234&gt;0.005,MIN(Inputs!$B$14,C234+E234),0)</f>
        <v>36654.703414437572</v>
      </c>
      <c r="E234" s="29">
        <f>IF(C234&gt;0.005,C234*Inputs!$B$12,0)</f>
        <v>30377.336185548036</v>
      </c>
      <c r="F234" s="29">
        <f t="shared" si="15"/>
        <v>6277.3672288895359</v>
      </c>
      <c r="G234" s="29">
        <f>IF(C234-F234&gt;0.005,MIN(SUMIF(Inputs!$D$5:$D$263,A234,Inputs!$E$5:$E$263),C234-F234),0)</f>
        <v>0</v>
      </c>
      <c r="H234" s="29">
        <f t="shared" si="16"/>
        <v>4282287.7413190678</v>
      </c>
      <c r="I234" s="29">
        <f t="shared" si="18"/>
        <v>717712.2586809335</v>
      </c>
      <c r="J234" s="29">
        <f t="shared" si="19"/>
        <v>7749524.2300541485</v>
      </c>
      <c r="K234" s="29">
        <f>IF(K233*(1+Inputs!$B$12)-Inputs!$B$14&lt;0.005,0,K233*(1+Inputs!$B$12)-Inputs!$B$14)</f>
        <v>4282287.7413191693</v>
      </c>
    </row>
    <row r="235" spans="1:11" x14ac:dyDescent="0.3">
      <c r="A235" s="27">
        <v>232</v>
      </c>
      <c r="B235" s="28">
        <f>EDATE(Inputs!$B$7,A235-1)</f>
        <v>52692</v>
      </c>
      <c r="C235" s="29">
        <f t="shared" si="17"/>
        <v>4282287.7413190678</v>
      </c>
      <c r="D235" s="29">
        <f>IF(C235&gt;0.005,MIN(Inputs!$B$14,C235+E235),0)</f>
        <v>36654.703414437572</v>
      </c>
      <c r="E235" s="29">
        <f>IF(C235&gt;0.005,C235*Inputs!$B$12,0)</f>
        <v>30332.871501010064</v>
      </c>
      <c r="F235" s="29">
        <f t="shared" si="15"/>
        <v>6321.831913427508</v>
      </c>
      <c r="G235" s="29">
        <f>IF(C235-F235&gt;0.005,MIN(SUMIF(Inputs!$D$5:$D$263,A235,Inputs!$E$5:$E$263),C235-F235),0)</f>
        <v>0</v>
      </c>
      <c r="H235" s="29">
        <f t="shared" si="16"/>
        <v>4275965.9094056403</v>
      </c>
      <c r="I235" s="29">
        <f t="shared" si="18"/>
        <v>724034.09059436107</v>
      </c>
      <c r="J235" s="29">
        <f t="shared" si="19"/>
        <v>7779857.1015551584</v>
      </c>
      <c r="K235" s="29">
        <f>IF(K234*(1+Inputs!$B$12)-Inputs!$B$14&lt;0.005,0,K234*(1+Inputs!$B$12)-Inputs!$B$14)</f>
        <v>4275965.9094057428</v>
      </c>
    </row>
    <row r="236" spans="1:11" x14ac:dyDescent="0.3">
      <c r="A236" s="27">
        <v>233</v>
      </c>
      <c r="B236" s="28">
        <f>EDATE(Inputs!$B$7,A236-1)</f>
        <v>52722</v>
      </c>
      <c r="C236" s="29">
        <f t="shared" si="17"/>
        <v>4275965.9094056403</v>
      </c>
      <c r="D236" s="29">
        <f>IF(C236&gt;0.005,MIN(Inputs!$B$14,C236+E236),0)</f>
        <v>36654.703414437572</v>
      </c>
      <c r="E236" s="29">
        <f>IF(C236&gt;0.005,C236*Inputs!$B$12,0)</f>
        <v>30288.091858289954</v>
      </c>
      <c r="F236" s="29">
        <f t="shared" si="15"/>
        <v>6366.6115561476181</v>
      </c>
      <c r="G236" s="29">
        <f>IF(C236-F236&gt;0.005,MIN(SUMIF(Inputs!$D$5:$D$263,A236,Inputs!$E$5:$E$263),C236-F236),0)</f>
        <v>0</v>
      </c>
      <c r="H236" s="29">
        <f t="shared" si="16"/>
        <v>4269599.2978494931</v>
      </c>
      <c r="I236" s="29">
        <f t="shared" si="18"/>
        <v>730400.70215050864</v>
      </c>
      <c r="J236" s="29">
        <f t="shared" si="19"/>
        <v>7810145.1934134485</v>
      </c>
      <c r="K236" s="29">
        <f>IF(K235*(1+Inputs!$B$12)-Inputs!$B$14&lt;0.005,0,K235*(1+Inputs!$B$12)-Inputs!$B$14)</f>
        <v>4269599.2978495965</v>
      </c>
    </row>
    <row r="237" spans="1:11" x14ac:dyDescent="0.3">
      <c r="A237" s="27">
        <v>234</v>
      </c>
      <c r="B237" s="28">
        <f>EDATE(Inputs!$B$7,A237-1)</f>
        <v>52753</v>
      </c>
      <c r="C237" s="29">
        <f t="shared" si="17"/>
        <v>4269599.2978494931</v>
      </c>
      <c r="D237" s="29">
        <f>IF(C237&gt;0.005,MIN(Inputs!$B$14,C237+E237),0)</f>
        <v>36654.703414437572</v>
      </c>
      <c r="E237" s="29">
        <f>IF(C237&gt;0.005,C237*Inputs!$B$12,0)</f>
        <v>30242.995026433913</v>
      </c>
      <c r="F237" s="29">
        <f t="shared" si="15"/>
        <v>6411.7083880036589</v>
      </c>
      <c r="G237" s="29">
        <f>IF(C237-F237&gt;0.005,MIN(SUMIF(Inputs!$D$5:$D$263,A237,Inputs!$E$5:$E$263),C237-F237),0)</f>
        <v>0</v>
      </c>
      <c r="H237" s="29">
        <f t="shared" si="16"/>
        <v>4263187.5894614896</v>
      </c>
      <c r="I237" s="29">
        <f t="shared" si="18"/>
        <v>736812.41053851228</v>
      </c>
      <c r="J237" s="29">
        <f t="shared" si="19"/>
        <v>7840388.1884398824</v>
      </c>
      <c r="K237" s="29">
        <f>IF(K236*(1+Inputs!$B$12)-Inputs!$B$14&lt;0.005,0,K236*(1+Inputs!$B$12)-Inputs!$B$14)</f>
        <v>4263187.5894615939</v>
      </c>
    </row>
    <row r="238" spans="1:11" x14ac:dyDescent="0.3">
      <c r="A238" s="27">
        <v>235</v>
      </c>
      <c r="B238" s="28">
        <f>EDATE(Inputs!$B$7,A238-1)</f>
        <v>52783</v>
      </c>
      <c r="C238" s="29">
        <f t="shared" si="17"/>
        <v>4263187.5894614896</v>
      </c>
      <c r="D238" s="29">
        <f>IF(C238&gt;0.005,MIN(Inputs!$B$14,C238+E238),0)</f>
        <v>36654.703414437572</v>
      </c>
      <c r="E238" s="29">
        <f>IF(C238&gt;0.005,C238*Inputs!$B$12,0)</f>
        <v>30197.578758685555</v>
      </c>
      <c r="F238" s="29">
        <f t="shared" si="15"/>
        <v>6457.1246557520171</v>
      </c>
      <c r="G238" s="29">
        <f>IF(C238-F238&gt;0.005,MIN(SUMIF(Inputs!$D$5:$D$263,A238,Inputs!$E$5:$E$263),C238-F238),0)</f>
        <v>0</v>
      </c>
      <c r="H238" s="29">
        <f t="shared" si="16"/>
        <v>4256730.4648057371</v>
      </c>
      <c r="I238" s="29">
        <f t="shared" si="18"/>
        <v>743269.53519426426</v>
      </c>
      <c r="J238" s="29">
        <f t="shared" si="19"/>
        <v>7870585.7671985682</v>
      </c>
      <c r="K238" s="29">
        <f>IF(K237*(1+Inputs!$B$12)-Inputs!$B$14&lt;0.005,0,K237*(1+Inputs!$B$12)-Inputs!$B$14)</f>
        <v>4256730.4648058424</v>
      </c>
    </row>
    <row r="239" spans="1:11" x14ac:dyDescent="0.3">
      <c r="A239" s="27">
        <v>236</v>
      </c>
      <c r="B239" s="28">
        <f>EDATE(Inputs!$B$7,A239-1)</f>
        <v>52814</v>
      </c>
      <c r="C239" s="29">
        <f t="shared" si="17"/>
        <v>4256730.4648057371</v>
      </c>
      <c r="D239" s="29">
        <f>IF(C239&gt;0.005,MIN(Inputs!$B$14,C239+E239),0)</f>
        <v>36654.703414437572</v>
      </c>
      <c r="E239" s="29">
        <f>IF(C239&gt;0.005,C239*Inputs!$B$12,0)</f>
        <v>30151.840792373972</v>
      </c>
      <c r="F239" s="29">
        <f t="shared" si="15"/>
        <v>6502.8626220635997</v>
      </c>
      <c r="G239" s="29">
        <f>IF(C239-F239&gt;0.005,MIN(SUMIF(Inputs!$D$5:$D$263,A239,Inputs!$E$5:$E$263),C239-F239),0)</f>
        <v>0</v>
      </c>
      <c r="H239" s="29">
        <f t="shared" si="16"/>
        <v>4250227.6021836735</v>
      </c>
      <c r="I239" s="29">
        <f t="shared" si="18"/>
        <v>749772.39781632787</v>
      </c>
      <c r="J239" s="29">
        <f t="shared" si="19"/>
        <v>7900737.607990942</v>
      </c>
      <c r="K239" s="29">
        <f>IF(K238*(1+Inputs!$B$12)-Inputs!$B$14&lt;0.005,0,K238*(1+Inputs!$B$12)-Inputs!$B$14)</f>
        <v>4250227.6021837797</v>
      </c>
    </row>
    <row r="240" spans="1:11" x14ac:dyDescent="0.3">
      <c r="A240" s="27">
        <v>237</v>
      </c>
      <c r="B240" s="28">
        <f>EDATE(Inputs!$B$7,A240-1)</f>
        <v>52845</v>
      </c>
      <c r="C240" s="29">
        <f t="shared" si="17"/>
        <v>4250227.6021836735</v>
      </c>
      <c r="D240" s="29">
        <f>IF(C240&gt;0.005,MIN(Inputs!$B$14,C240+E240),0)</f>
        <v>36654.703414437572</v>
      </c>
      <c r="E240" s="29">
        <f>IF(C240&gt;0.005,C240*Inputs!$B$12,0)</f>
        <v>30105.778848801023</v>
      </c>
      <c r="F240" s="29">
        <f t="shared" si="15"/>
        <v>6548.9245656365492</v>
      </c>
      <c r="G240" s="29">
        <f>IF(C240-F240&gt;0.005,MIN(SUMIF(Inputs!$D$5:$D$263,A240,Inputs!$E$5:$E$263),C240-F240),0)</f>
        <v>0</v>
      </c>
      <c r="H240" s="29">
        <f t="shared" si="16"/>
        <v>4243678.677618037</v>
      </c>
      <c r="I240" s="29">
        <f t="shared" si="18"/>
        <v>756321.32238196442</v>
      </c>
      <c r="J240" s="29">
        <f t="shared" si="19"/>
        <v>7930843.3868397428</v>
      </c>
      <c r="K240" s="29">
        <f>IF(K239*(1+Inputs!$B$12)-Inputs!$B$14&lt;0.005,0,K239*(1+Inputs!$B$12)-Inputs!$B$14)</f>
        <v>4243678.6776181441</v>
      </c>
    </row>
    <row r="241" spans="1:11" x14ac:dyDescent="0.3">
      <c r="A241" s="27">
        <v>238</v>
      </c>
      <c r="B241" s="28">
        <f>EDATE(Inputs!$B$7,A241-1)</f>
        <v>52875</v>
      </c>
      <c r="C241" s="29">
        <f t="shared" si="17"/>
        <v>4243678.677618037</v>
      </c>
      <c r="D241" s="29">
        <f>IF(C241&gt;0.005,MIN(Inputs!$B$14,C241+E241),0)</f>
        <v>36654.703414437572</v>
      </c>
      <c r="E241" s="29">
        <f>IF(C241&gt;0.005,C241*Inputs!$B$12,0)</f>
        <v>30059.390633127765</v>
      </c>
      <c r="F241" s="29">
        <f t="shared" si="15"/>
        <v>6595.3127813098072</v>
      </c>
      <c r="G241" s="29">
        <f>IF(C241-F241&gt;0.005,MIN(SUMIF(Inputs!$D$5:$D$263,A241,Inputs!$E$5:$E$263),C241-F241),0)</f>
        <v>0</v>
      </c>
      <c r="H241" s="29">
        <f t="shared" si="16"/>
        <v>4237083.3648367273</v>
      </c>
      <c r="I241" s="29">
        <f t="shared" si="18"/>
        <v>762916.63516327424</v>
      </c>
      <c r="J241" s="29">
        <f t="shared" si="19"/>
        <v>7960902.7774728704</v>
      </c>
      <c r="K241" s="29">
        <f>IF(K240*(1+Inputs!$B$12)-Inputs!$B$14&lt;0.005,0,K240*(1+Inputs!$B$12)-Inputs!$B$14)</f>
        <v>4237083.3648368353</v>
      </c>
    </row>
    <row r="242" spans="1:11" x14ac:dyDescent="0.3">
      <c r="A242" s="27">
        <v>239</v>
      </c>
      <c r="B242" s="28">
        <f>EDATE(Inputs!$B$7,A242-1)</f>
        <v>52906</v>
      </c>
      <c r="C242" s="29">
        <f t="shared" si="17"/>
        <v>4237083.3648367273</v>
      </c>
      <c r="D242" s="29">
        <f>IF(C242&gt;0.005,MIN(Inputs!$B$14,C242+E242),0)</f>
        <v>36654.703414437572</v>
      </c>
      <c r="E242" s="29">
        <f>IF(C242&gt;0.005,C242*Inputs!$B$12,0)</f>
        <v>30012.673834260153</v>
      </c>
      <c r="F242" s="29">
        <f t="shared" si="15"/>
        <v>6642.0295801774191</v>
      </c>
      <c r="G242" s="29">
        <f>IF(C242-F242&gt;0.005,MIN(SUMIF(Inputs!$D$5:$D$263,A242,Inputs!$E$5:$E$263),C242-F242),0)</f>
        <v>0</v>
      </c>
      <c r="H242" s="29">
        <f t="shared" si="16"/>
        <v>4230441.3352565495</v>
      </c>
      <c r="I242" s="29">
        <f t="shared" si="18"/>
        <v>769558.66474345163</v>
      </c>
      <c r="J242" s="29">
        <f t="shared" si="19"/>
        <v>7990915.451307131</v>
      </c>
      <c r="K242" s="29">
        <f>IF(K241*(1+Inputs!$B$12)-Inputs!$B$14&lt;0.005,0,K241*(1+Inputs!$B$12)-Inputs!$B$14)</f>
        <v>4230441.3352566585</v>
      </c>
    </row>
    <row r="243" spans="1:11" x14ac:dyDescent="0.3">
      <c r="A243" s="27">
        <v>240</v>
      </c>
      <c r="B243" s="28">
        <f>EDATE(Inputs!$B$7,A243-1)</f>
        <v>52936</v>
      </c>
      <c r="C243" s="29">
        <f t="shared" si="17"/>
        <v>4230441.3352565495</v>
      </c>
      <c r="D243" s="29">
        <f>IF(C243&gt;0.005,MIN(Inputs!$B$14,C243+E243),0)</f>
        <v>36654.703414437572</v>
      </c>
      <c r="E243" s="29">
        <f>IF(C243&gt;0.005,C243*Inputs!$B$12,0)</f>
        <v>29965.626124733895</v>
      </c>
      <c r="F243" s="29">
        <f t="shared" si="15"/>
        <v>6689.0772897036768</v>
      </c>
      <c r="G243" s="29">
        <f>IF(C243-F243&gt;0.005,MIN(SUMIF(Inputs!$D$5:$D$263,A243,Inputs!$E$5:$E$263),C243-F243),0)</f>
        <v>0</v>
      </c>
      <c r="H243" s="29">
        <f t="shared" si="16"/>
        <v>4223752.2579668462</v>
      </c>
      <c r="I243" s="29">
        <f t="shared" si="18"/>
        <v>776247.74203315529</v>
      </c>
      <c r="J243" s="29">
        <f t="shared" si="19"/>
        <v>8020881.077431865</v>
      </c>
      <c r="K243" s="29">
        <f>IF(K242*(1+Inputs!$B$12)-Inputs!$B$14&lt;0.005,0,K242*(1+Inputs!$B$12)-Inputs!$B$14)</f>
        <v>4223752.2579669561</v>
      </c>
    </row>
    <row r="244" spans="1:11" x14ac:dyDescent="0.3">
      <c r="A244" s="27">
        <v>241</v>
      </c>
      <c r="B244" s="28">
        <f>EDATE(Inputs!$B$7,A244-1)</f>
        <v>52967</v>
      </c>
      <c r="C244" s="29">
        <f t="shared" si="17"/>
        <v>4223752.2579668462</v>
      </c>
      <c r="D244" s="29">
        <f>IF(C244&gt;0.005,MIN(Inputs!$B$14,C244+E244),0)</f>
        <v>36654.703414437572</v>
      </c>
      <c r="E244" s="29">
        <f>IF(C244&gt;0.005,C244*Inputs!$B$12,0)</f>
        <v>29918.245160598497</v>
      </c>
      <c r="F244" s="29">
        <f t="shared" si="15"/>
        <v>6736.458253839075</v>
      </c>
      <c r="G244" s="29">
        <f>IF(C244-F244&gt;0.005,MIN(SUMIF(Inputs!$D$5:$D$263,A244,Inputs!$E$5:$E$263),C244-F244),0)</f>
        <v>0</v>
      </c>
      <c r="H244" s="29">
        <f t="shared" si="16"/>
        <v>4217015.7997130072</v>
      </c>
      <c r="I244" s="29">
        <f t="shared" si="18"/>
        <v>782984.20028699434</v>
      </c>
      <c r="J244" s="29">
        <f t="shared" si="19"/>
        <v>8050799.3225924633</v>
      </c>
      <c r="K244" s="29">
        <f>IF(K243*(1+Inputs!$B$12)-Inputs!$B$14&lt;0.005,0,K243*(1+Inputs!$B$12)-Inputs!$B$14)</f>
        <v>4217015.799713118</v>
      </c>
    </row>
    <row r="245" spans="1:11" x14ac:dyDescent="0.3">
      <c r="A245" s="27">
        <v>242</v>
      </c>
      <c r="B245" s="28">
        <f>EDATE(Inputs!$B$7,A245-1)</f>
        <v>52998</v>
      </c>
      <c r="C245" s="29">
        <f t="shared" si="17"/>
        <v>4217015.7997130072</v>
      </c>
      <c r="D245" s="29">
        <f>IF(C245&gt;0.005,MIN(Inputs!$B$14,C245+E245),0)</f>
        <v>36654.703414437572</v>
      </c>
      <c r="E245" s="29">
        <f>IF(C245&gt;0.005,C245*Inputs!$B$12,0)</f>
        <v>29870.52858130047</v>
      </c>
      <c r="F245" s="29">
        <f t="shared" si="15"/>
        <v>6784.1748331371018</v>
      </c>
      <c r="G245" s="29">
        <f>IF(C245-F245&gt;0.005,MIN(SUMIF(Inputs!$D$5:$D$263,A245,Inputs!$E$5:$E$263),C245-F245),0)</f>
        <v>0</v>
      </c>
      <c r="H245" s="29">
        <f t="shared" si="16"/>
        <v>4210231.6248798696</v>
      </c>
      <c r="I245" s="29">
        <f t="shared" si="18"/>
        <v>789768.37512013142</v>
      </c>
      <c r="J245" s="29">
        <f t="shared" si="19"/>
        <v>8080669.8511737641</v>
      </c>
      <c r="K245" s="29">
        <f>IF(K244*(1+Inputs!$B$12)-Inputs!$B$14&lt;0.005,0,K244*(1+Inputs!$B$12)-Inputs!$B$14)</f>
        <v>4210231.6248799823</v>
      </c>
    </row>
    <row r="246" spans="1:11" x14ac:dyDescent="0.3">
      <c r="A246" s="27">
        <v>243</v>
      </c>
      <c r="B246" s="28">
        <f>EDATE(Inputs!$B$7,A246-1)</f>
        <v>53026</v>
      </c>
      <c r="C246" s="29">
        <f t="shared" si="17"/>
        <v>4210231.6248798696</v>
      </c>
      <c r="D246" s="29">
        <f>IF(C246&gt;0.005,MIN(Inputs!$B$14,C246+E246),0)</f>
        <v>36654.703414437572</v>
      </c>
      <c r="E246" s="29">
        <f>IF(C246&gt;0.005,C246*Inputs!$B$12,0)</f>
        <v>29822.474009565747</v>
      </c>
      <c r="F246" s="29">
        <f t="shared" si="15"/>
        <v>6832.229404871825</v>
      </c>
      <c r="G246" s="29">
        <f>IF(C246-F246&gt;0.005,MIN(SUMIF(Inputs!$D$5:$D$263,A246,Inputs!$E$5:$E$263),C246-F246),0)</f>
        <v>0</v>
      </c>
      <c r="H246" s="29">
        <f t="shared" si="16"/>
        <v>4203399.3954749973</v>
      </c>
      <c r="I246" s="29">
        <f t="shared" si="18"/>
        <v>796600.60452500323</v>
      </c>
      <c r="J246" s="29">
        <f t="shared" si="19"/>
        <v>8110492.3251833301</v>
      </c>
      <c r="K246" s="29">
        <f>IF(K245*(1+Inputs!$B$12)-Inputs!$B$14&lt;0.005,0,K245*(1+Inputs!$B$12)-Inputs!$B$14)</f>
        <v>4203399.3954751119</v>
      </c>
    </row>
    <row r="247" spans="1:11" x14ac:dyDescent="0.3">
      <c r="A247" s="27">
        <v>244</v>
      </c>
      <c r="B247" s="28">
        <f>EDATE(Inputs!$B$7,A247-1)</f>
        <v>53057</v>
      </c>
      <c r="C247" s="29">
        <f t="shared" si="17"/>
        <v>4203399.3954749973</v>
      </c>
      <c r="D247" s="29">
        <f>IF(C247&gt;0.005,MIN(Inputs!$B$14,C247+E247),0)</f>
        <v>36654.703414437572</v>
      </c>
      <c r="E247" s="29">
        <f>IF(C247&gt;0.005,C247*Inputs!$B$12,0)</f>
        <v>29774.079051281235</v>
      </c>
      <c r="F247" s="29">
        <f t="shared" si="15"/>
        <v>6880.6243631563375</v>
      </c>
      <c r="G247" s="29">
        <f>IF(C247-F247&gt;0.005,MIN(SUMIF(Inputs!$D$5:$D$263,A247,Inputs!$E$5:$E$263),C247-F247),0)</f>
        <v>0</v>
      </c>
      <c r="H247" s="29">
        <f t="shared" si="16"/>
        <v>4196518.7711118413</v>
      </c>
      <c r="I247" s="29">
        <f t="shared" si="18"/>
        <v>803481.22888815962</v>
      </c>
      <c r="J247" s="29">
        <f t="shared" si="19"/>
        <v>8140266.4042346114</v>
      </c>
      <c r="K247" s="29">
        <f>IF(K246*(1+Inputs!$B$12)-Inputs!$B$14&lt;0.005,0,K246*(1+Inputs!$B$12)-Inputs!$B$14)</f>
        <v>4196518.7711119568</v>
      </c>
    </row>
    <row r="248" spans="1:11" x14ac:dyDescent="0.3">
      <c r="A248" s="27">
        <v>245</v>
      </c>
      <c r="B248" s="28">
        <f>EDATE(Inputs!$B$7,A248-1)</f>
        <v>53087</v>
      </c>
      <c r="C248" s="29">
        <f t="shared" si="17"/>
        <v>4196518.7711118413</v>
      </c>
      <c r="D248" s="29">
        <f>IF(C248&gt;0.005,MIN(Inputs!$B$14,C248+E248),0)</f>
        <v>36654.703414437572</v>
      </c>
      <c r="E248" s="29">
        <f>IF(C248&gt;0.005,C248*Inputs!$B$12,0)</f>
        <v>29725.341295375543</v>
      </c>
      <c r="F248" s="29">
        <f t="shared" si="15"/>
        <v>6929.3621190620288</v>
      </c>
      <c r="G248" s="29">
        <f>IF(C248-F248&gt;0.005,MIN(SUMIF(Inputs!$D$5:$D$263,A248,Inputs!$E$5:$E$263),C248-F248),0)</f>
        <v>0</v>
      </c>
      <c r="H248" s="29">
        <f t="shared" si="16"/>
        <v>4189589.4089927794</v>
      </c>
      <c r="I248" s="29">
        <f t="shared" si="18"/>
        <v>810410.59100722161</v>
      </c>
      <c r="J248" s="29">
        <f t="shared" si="19"/>
        <v>8169991.7455299869</v>
      </c>
      <c r="K248" s="29">
        <f>IF(K247*(1+Inputs!$B$12)-Inputs!$B$14&lt;0.005,0,K247*(1+Inputs!$B$12)-Inputs!$B$14)</f>
        <v>4189589.4089928959</v>
      </c>
    </row>
    <row r="249" spans="1:11" x14ac:dyDescent="0.3">
      <c r="A249" s="27">
        <v>246</v>
      </c>
      <c r="B249" s="28">
        <f>EDATE(Inputs!$B$7,A249-1)</f>
        <v>53118</v>
      </c>
      <c r="C249" s="29">
        <f t="shared" si="17"/>
        <v>4189589.4089927794</v>
      </c>
      <c r="D249" s="29">
        <f>IF(C249&gt;0.005,MIN(Inputs!$B$14,C249+E249),0)</f>
        <v>36654.703414437572</v>
      </c>
      <c r="E249" s="29">
        <f>IF(C249&gt;0.005,C249*Inputs!$B$12,0)</f>
        <v>29676.258313698858</v>
      </c>
      <c r="F249" s="29">
        <f t="shared" si="15"/>
        <v>6978.4451007387142</v>
      </c>
      <c r="G249" s="29">
        <f>IF(C249-F249&gt;0.005,MIN(SUMIF(Inputs!$D$5:$D$263,A249,Inputs!$E$5:$E$263),C249-F249),0)</f>
        <v>0</v>
      </c>
      <c r="H249" s="29">
        <f t="shared" si="16"/>
        <v>4182610.9638920408</v>
      </c>
      <c r="I249" s="29">
        <f t="shared" si="18"/>
        <v>817389.03610796027</v>
      </c>
      <c r="J249" s="29">
        <f t="shared" si="19"/>
        <v>8199668.0038436856</v>
      </c>
      <c r="K249" s="29">
        <f>IF(K248*(1+Inputs!$B$12)-Inputs!$B$14&lt;0.005,0,K248*(1+Inputs!$B$12)-Inputs!$B$14)</f>
        <v>4182610.9638921581</v>
      </c>
    </row>
    <row r="250" spans="1:11" x14ac:dyDescent="0.3">
      <c r="A250" s="27">
        <v>247</v>
      </c>
      <c r="B250" s="28">
        <f>EDATE(Inputs!$B$7,A250-1)</f>
        <v>53148</v>
      </c>
      <c r="C250" s="29">
        <f t="shared" si="17"/>
        <v>4182610.9638920408</v>
      </c>
      <c r="D250" s="29">
        <f>IF(C250&gt;0.005,MIN(Inputs!$B$14,C250+E250),0)</f>
        <v>36654.703414437572</v>
      </c>
      <c r="E250" s="29">
        <f>IF(C250&gt;0.005,C250*Inputs!$B$12,0)</f>
        <v>29626.827660901956</v>
      </c>
      <c r="F250" s="29">
        <f t="shared" si="15"/>
        <v>7027.8757535356162</v>
      </c>
      <c r="G250" s="29">
        <f>IF(C250-F250&gt;0.005,MIN(SUMIF(Inputs!$D$5:$D$263,A250,Inputs!$E$5:$E$263),C250-F250),0)</f>
        <v>0</v>
      </c>
      <c r="H250" s="29">
        <f t="shared" si="16"/>
        <v>4175583.0881385054</v>
      </c>
      <c r="I250" s="29">
        <f t="shared" si="18"/>
        <v>824416.91186149593</v>
      </c>
      <c r="J250" s="29">
        <f t="shared" si="19"/>
        <v>8229294.831504588</v>
      </c>
      <c r="K250" s="29">
        <f>IF(K249*(1+Inputs!$B$12)-Inputs!$B$14&lt;0.005,0,K249*(1+Inputs!$B$12)-Inputs!$B$14)</f>
        <v>4175583.0881386232</v>
      </c>
    </row>
    <row r="251" spans="1:11" x14ac:dyDescent="0.3">
      <c r="A251" s="27">
        <v>248</v>
      </c>
      <c r="B251" s="28">
        <f>EDATE(Inputs!$B$7,A251-1)</f>
        <v>53179</v>
      </c>
      <c r="C251" s="29">
        <f t="shared" si="17"/>
        <v>4175583.0881385054</v>
      </c>
      <c r="D251" s="29">
        <f>IF(C251&gt;0.005,MIN(Inputs!$B$14,C251+E251),0)</f>
        <v>36654.703414437572</v>
      </c>
      <c r="E251" s="29">
        <f>IF(C251&gt;0.005,C251*Inputs!$B$12,0)</f>
        <v>29577.046874314416</v>
      </c>
      <c r="F251" s="29">
        <f t="shared" si="15"/>
        <v>7077.6565401231564</v>
      </c>
      <c r="G251" s="29">
        <f>IF(C251-F251&gt;0.005,MIN(SUMIF(Inputs!$D$5:$D$263,A251,Inputs!$E$5:$E$263),C251-F251),0)</f>
        <v>0</v>
      </c>
      <c r="H251" s="29">
        <f t="shared" si="16"/>
        <v>4168505.4315983821</v>
      </c>
      <c r="I251" s="29">
        <f t="shared" si="18"/>
        <v>831494.56840161909</v>
      </c>
      <c r="J251" s="29">
        <f t="shared" si="19"/>
        <v>8258871.8783789026</v>
      </c>
      <c r="K251" s="29">
        <f>IF(K250*(1+Inputs!$B$12)-Inputs!$B$14&lt;0.005,0,K250*(1+Inputs!$B$12)-Inputs!$B$14)</f>
        <v>4168505.4315985013</v>
      </c>
    </row>
    <row r="252" spans="1:11" x14ac:dyDescent="0.3">
      <c r="A252" s="27">
        <v>249</v>
      </c>
      <c r="B252" s="28">
        <f>EDATE(Inputs!$B$7,A252-1)</f>
        <v>53210</v>
      </c>
      <c r="C252" s="29">
        <f t="shared" si="17"/>
        <v>4168505.4315983821</v>
      </c>
      <c r="D252" s="29">
        <f>IF(C252&gt;0.005,MIN(Inputs!$B$14,C252+E252),0)</f>
        <v>36654.703414437572</v>
      </c>
      <c r="E252" s="29">
        <f>IF(C252&gt;0.005,C252*Inputs!$B$12,0)</f>
        <v>29526.913473821875</v>
      </c>
      <c r="F252" s="29">
        <f t="shared" si="15"/>
        <v>7127.7899406156976</v>
      </c>
      <c r="G252" s="29">
        <f>IF(C252-F252&gt;0.005,MIN(SUMIF(Inputs!$D$5:$D$263,A252,Inputs!$E$5:$E$263),C252-F252),0)</f>
        <v>0</v>
      </c>
      <c r="H252" s="29">
        <f t="shared" si="16"/>
        <v>4161377.6416577664</v>
      </c>
      <c r="I252" s="29">
        <f t="shared" si="18"/>
        <v>838622.35834223474</v>
      </c>
      <c r="J252" s="29">
        <f t="shared" si="19"/>
        <v>8288398.7918527247</v>
      </c>
      <c r="K252" s="29">
        <f>IF(K251*(1+Inputs!$B$12)-Inputs!$B$14&lt;0.005,0,K251*(1+Inputs!$B$12)-Inputs!$B$14)</f>
        <v>4161377.641657887</v>
      </c>
    </row>
    <row r="253" spans="1:11" x14ac:dyDescent="0.3">
      <c r="A253" s="27">
        <v>250</v>
      </c>
      <c r="B253" s="28">
        <f>EDATE(Inputs!$B$7,A253-1)</f>
        <v>53240</v>
      </c>
      <c r="C253" s="29">
        <f t="shared" si="17"/>
        <v>4161377.6416577664</v>
      </c>
      <c r="D253" s="29">
        <f>IF(C253&gt;0.005,MIN(Inputs!$B$14,C253+E253),0)</f>
        <v>36654.703414437572</v>
      </c>
      <c r="E253" s="29">
        <f>IF(C253&gt;0.005,C253*Inputs!$B$12,0)</f>
        <v>29476.424961742516</v>
      </c>
      <c r="F253" s="29">
        <f t="shared" si="15"/>
        <v>7178.2784526950563</v>
      </c>
      <c r="G253" s="29">
        <f>IF(C253-F253&gt;0.005,MIN(SUMIF(Inputs!$D$5:$D$263,A253,Inputs!$E$5:$E$263),C253-F253),0)</f>
        <v>0</v>
      </c>
      <c r="H253" s="29">
        <f t="shared" si="16"/>
        <v>4154199.3632050715</v>
      </c>
      <c r="I253" s="29">
        <f t="shared" si="18"/>
        <v>845800.63679492986</v>
      </c>
      <c r="J253" s="29">
        <f t="shared" si="19"/>
        <v>8317875.2168144677</v>
      </c>
      <c r="K253" s="29">
        <f>IF(K252*(1+Inputs!$B$12)-Inputs!$B$14&lt;0.005,0,K252*(1+Inputs!$B$12)-Inputs!$B$14)</f>
        <v>4154199.3632051931</v>
      </c>
    </row>
    <row r="254" spans="1:11" x14ac:dyDescent="0.3">
      <c r="A254" s="27">
        <v>251</v>
      </c>
      <c r="B254" s="28">
        <f>EDATE(Inputs!$B$7,A254-1)</f>
        <v>53271</v>
      </c>
      <c r="C254" s="29">
        <f t="shared" si="17"/>
        <v>4154199.3632050715</v>
      </c>
      <c r="D254" s="29">
        <f>IF(C254&gt;0.005,MIN(Inputs!$B$14,C254+E254),0)</f>
        <v>36654.703414437572</v>
      </c>
      <c r="E254" s="29">
        <f>IF(C254&gt;0.005,C254*Inputs!$B$12,0)</f>
        <v>29425.578822702591</v>
      </c>
      <c r="F254" s="29">
        <f t="shared" si="15"/>
        <v>7229.1245917349806</v>
      </c>
      <c r="G254" s="29">
        <f>IF(C254-F254&gt;0.005,MIN(SUMIF(Inputs!$D$5:$D$263,A254,Inputs!$E$5:$E$263),C254-F254),0)</f>
        <v>0</v>
      </c>
      <c r="H254" s="29">
        <f t="shared" si="16"/>
        <v>4146970.2386133363</v>
      </c>
      <c r="I254" s="29">
        <f t="shared" si="18"/>
        <v>853029.76138666482</v>
      </c>
      <c r="J254" s="29">
        <f t="shared" si="19"/>
        <v>8347300.7956371699</v>
      </c>
      <c r="K254" s="29">
        <f>IF(K253*(1+Inputs!$B$12)-Inputs!$B$14&lt;0.005,0,K253*(1+Inputs!$B$12)-Inputs!$B$14)</f>
        <v>4146970.2386134593</v>
      </c>
    </row>
    <row r="255" spans="1:11" x14ac:dyDescent="0.3">
      <c r="A255" s="27">
        <v>252</v>
      </c>
      <c r="B255" s="28">
        <f>EDATE(Inputs!$B$7,A255-1)</f>
        <v>53301</v>
      </c>
      <c r="C255" s="29">
        <f t="shared" si="17"/>
        <v>4146970.2386133363</v>
      </c>
      <c r="D255" s="29">
        <f>IF(C255&gt;0.005,MIN(Inputs!$B$14,C255+E255),0)</f>
        <v>36654.703414437572</v>
      </c>
      <c r="E255" s="29">
        <f>IF(C255&gt;0.005,C255*Inputs!$B$12,0)</f>
        <v>29374.372523511134</v>
      </c>
      <c r="F255" s="29">
        <f t="shared" si="15"/>
        <v>7280.3308909264379</v>
      </c>
      <c r="G255" s="29">
        <f>IF(C255-F255&gt;0.005,MIN(SUMIF(Inputs!$D$5:$D$263,A255,Inputs!$E$5:$E$263),C255-F255),0)</f>
        <v>0</v>
      </c>
      <c r="H255" s="29">
        <f t="shared" si="16"/>
        <v>4139689.9077224098</v>
      </c>
      <c r="I255" s="29">
        <f t="shared" si="18"/>
        <v>860310.09227759123</v>
      </c>
      <c r="J255" s="29">
        <f t="shared" si="19"/>
        <v>8376675.1681606807</v>
      </c>
      <c r="K255" s="29">
        <f>IF(K254*(1+Inputs!$B$12)-Inputs!$B$14&lt;0.005,0,K254*(1+Inputs!$B$12)-Inputs!$B$14)</f>
        <v>4139689.9077225337</v>
      </c>
    </row>
    <row r="256" spans="1:11" x14ac:dyDescent="0.3">
      <c r="A256" s="27">
        <v>253</v>
      </c>
      <c r="B256" s="28">
        <f>EDATE(Inputs!$B$7,A256-1)</f>
        <v>53332</v>
      </c>
      <c r="C256" s="29">
        <f t="shared" si="17"/>
        <v>4139689.9077224098</v>
      </c>
      <c r="D256" s="29">
        <f>IF(C256&gt;0.005,MIN(Inputs!$B$14,C256+E256),0)</f>
        <v>36654.703414437572</v>
      </c>
      <c r="E256" s="29">
        <f>IF(C256&gt;0.005,C256*Inputs!$B$12,0)</f>
        <v>29322.803513033738</v>
      </c>
      <c r="F256" s="29">
        <f t="shared" si="15"/>
        <v>7331.8999014038345</v>
      </c>
      <c r="G256" s="29">
        <f>IF(C256-F256&gt;0.005,MIN(SUMIF(Inputs!$D$5:$D$263,A256,Inputs!$E$5:$E$263),C256-F256),0)</f>
        <v>0</v>
      </c>
      <c r="H256" s="29">
        <f t="shared" si="16"/>
        <v>4132358.0078210058</v>
      </c>
      <c r="I256" s="29">
        <f t="shared" si="18"/>
        <v>867641.99217899505</v>
      </c>
      <c r="J256" s="29">
        <f t="shared" si="19"/>
        <v>8405997.971673714</v>
      </c>
      <c r="K256" s="29">
        <f>IF(K255*(1+Inputs!$B$12)-Inputs!$B$14&lt;0.005,0,K255*(1+Inputs!$B$12)-Inputs!$B$14)</f>
        <v>4132358.007821131</v>
      </c>
    </row>
    <row r="257" spans="1:11" x14ac:dyDescent="0.3">
      <c r="A257" s="27">
        <v>254</v>
      </c>
      <c r="B257" s="28">
        <f>EDATE(Inputs!$B$7,A257-1)</f>
        <v>53363</v>
      </c>
      <c r="C257" s="29">
        <f t="shared" si="17"/>
        <v>4132358.0078210058</v>
      </c>
      <c r="D257" s="29">
        <f>IF(C257&gt;0.005,MIN(Inputs!$B$14,C257+E257),0)</f>
        <v>36654.703414437572</v>
      </c>
      <c r="E257" s="29">
        <f>IF(C257&gt;0.005,C257*Inputs!$B$12,0)</f>
        <v>29270.869222065459</v>
      </c>
      <c r="F257" s="29">
        <f t="shared" si="15"/>
        <v>7383.8341923721127</v>
      </c>
      <c r="G257" s="29">
        <f>IF(C257-F257&gt;0.005,MIN(SUMIF(Inputs!$D$5:$D$263,A257,Inputs!$E$5:$E$263),C257-F257),0)</f>
        <v>0</v>
      </c>
      <c r="H257" s="29">
        <f t="shared" si="16"/>
        <v>4124974.1736286338</v>
      </c>
      <c r="I257" s="29">
        <f t="shared" si="18"/>
        <v>875025.82637136721</v>
      </c>
      <c r="J257" s="29">
        <f t="shared" si="19"/>
        <v>8435268.8408957794</v>
      </c>
      <c r="K257" s="29">
        <f>IF(K256*(1+Inputs!$B$12)-Inputs!$B$14&lt;0.005,0,K256*(1+Inputs!$B$12)-Inputs!$B$14)</f>
        <v>4124974.17362876</v>
      </c>
    </row>
    <row r="258" spans="1:11" x14ac:dyDescent="0.3">
      <c r="A258" s="27">
        <v>255</v>
      </c>
      <c r="B258" s="28">
        <f>EDATE(Inputs!$B$7,A258-1)</f>
        <v>53391</v>
      </c>
      <c r="C258" s="29">
        <f t="shared" si="17"/>
        <v>4124974.1736286338</v>
      </c>
      <c r="D258" s="29">
        <f>IF(C258&gt;0.005,MIN(Inputs!$B$14,C258+E258),0)</f>
        <v>36654.703414437572</v>
      </c>
      <c r="E258" s="29">
        <f>IF(C258&gt;0.005,C258*Inputs!$B$12,0)</f>
        <v>29218.567063202827</v>
      </c>
      <c r="F258" s="29">
        <f t="shared" si="15"/>
        <v>7436.1363512347452</v>
      </c>
      <c r="G258" s="29">
        <f>IF(C258-F258&gt;0.005,MIN(SUMIF(Inputs!$D$5:$D$263,A258,Inputs!$E$5:$E$263),C258-F258),0)</f>
        <v>0</v>
      </c>
      <c r="H258" s="29">
        <f t="shared" si="16"/>
        <v>4117538.0372773991</v>
      </c>
      <c r="I258" s="29">
        <f t="shared" si="18"/>
        <v>882461.96272260195</v>
      </c>
      <c r="J258" s="29">
        <f t="shared" si="19"/>
        <v>8464487.4079589825</v>
      </c>
      <c r="K258" s="29">
        <f>IF(K257*(1+Inputs!$B$12)-Inputs!$B$14&lt;0.005,0,K257*(1+Inputs!$B$12)-Inputs!$B$14)</f>
        <v>4117538.0372775262</v>
      </c>
    </row>
    <row r="259" spans="1:11" x14ac:dyDescent="0.3">
      <c r="A259" s="27">
        <v>256</v>
      </c>
      <c r="B259" s="28">
        <f>EDATE(Inputs!$B$7,A259-1)</f>
        <v>53422</v>
      </c>
      <c r="C259" s="29">
        <f t="shared" si="17"/>
        <v>4117538.0372773991</v>
      </c>
      <c r="D259" s="29">
        <f>IF(C259&gt;0.005,MIN(Inputs!$B$14,C259+E259),0)</f>
        <v>36654.703414437572</v>
      </c>
      <c r="E259" s="29">
        <f>IF(C259&gt;0.005,C259*Inputs!$B$12,0)</f>
        <v>29165.894430714914</v>
      </c>
      <c r="F259" s="29">
        <f t="shared" si="15"/>
        <v>7488.808983722658</v>
      </c>
      <c r="G259" s="29">
        <f>IF(C259-F259&gt;0.005,MIN(SUMIF(Inputs!$D$5:$D$263,A259,Inputs!$E$5:$E$263),C259-F259),0)</f>
        <v>0</v>
      </c>
      <c r="H259" s="29">
        <f t="shared" si="16"/>
        <v>4110049.2282936764</v>
      </c>
      <c r="I259" s="29">
        <f t="shared" si="18"/>
        <v>889950.77170632465</v>
      </c>
      <c r="J259" s="29">
        <f t="shared" si="19"/>
        <v>8493653.3023896981</v>
      </c>
      <c r="K259" s="29">
        <f>IF(K258*(1+Inputs!$B$12)-Inputs!$B$14&lt;0.005,0,K258*(1+Inputs!$B$12)-Inputs!$B$14)</f>
        <v>4110049.2282938045</v>
      </c>
    </row>
    <row r="260" spans="1:11" x14ac:dyDescent="0.3">
      <c r="A260" s="27">
        <v>257</v>
      </c>
      <c r="B260" s="28">
        <f>EDATE(Inputs!$B$7,A260-1)</f>
        <v>53452</v>
      </c>
      <c r="C260" s="29">
        <f t="shared" si="17"/>
        <v>4110049.2282936764</v>
      </c>
      <c r="D260" s="29">
        <f>IF(C260&gt;0.005,MIN(Inputs!$B$14,C260+E260),0)</f>
        <v>36654.703414437572</v>
      </c>
      <c r="E260" s="29">
        <f>IF(C260&gt;0.005,C260*Inputs!$B$12,0)</f>
        <v>29112.848700413542</v>
      </c>
      <c r="F260" s="29">
        <f t="shared" ref="F260:F323" si="20">D260-E260</f>
        <v>7541.8547140240298</v>
      </c>
      <c r="G260" s="29">
        <f>IF(C260-F260&gt;0.005,MIN(SUMIF(Inputs!$D$5:$D$263,A260,Inputs!$E$5:$E$263),C260-F260),0)</f>
        <v>0</v>
      </c>
      <c r="H260" s="29">
        <f t="shared" ref="H260:H323" si="21">IF(C260-F260-G260&lt;0.005,0,C260-F260-G260)</f>
        <v>4102507.3735796525</v>
      </c>
      <c r="I260" s="29">
        <f t="shared" si="18"/>
        <v>897492.62642034865</v>
      </c>
      <c r="J260" s="29">
        <f t="shared" si="19"/>
        <v>8522766.1510901116</v>
      </c>
      <c r="K260" s="29">
        <f>IF(K259*(1+Inputs!$B$12)-Inputs!$B$14&lt;0.005,0,K259*(1+Inputs!$B$12)-Inputs!$B$14)</f>
        <v>4102507.3735797815</v>
      </c>
    </row>
    <row r="261" spans="1:11" x14ac:dyDescent="0.3">
      <c r="A261" s="27">
        <v>258</v>
      </c>
      <c r="B261" s="28">
        <f>EDATE(Inputs!$B$7,A261-1)</f>
        <v>53483</v>
      </c>
      <c r="C261" s="29">
        <f t="shared" ref="C261:C324" si="22">H260</f>
        <v>4102507.3735796525</v>
      </c>
      <c r="D261" s="29">
        <f>IF(C261&gt;0.005,MIN(Inputs!$B$14,C261+E261),0)</f>
        <v>36654.703414437572</v>
      </c>
      <c r="E261" s="29">
        <f>IF(C261&gt;0.005,C261*Inputs!$B$12,0)</f>
        <v>29059.427229522542</v>
      </c>
      <c r="F261" s="29">
        <f t="shared" si="20"/>
        <v>7595.2761849150302</v>
      </c>
      <c r="G261" s="29">
        <f>IF(C261-F261&gt;0.005,MIN(SUMIF(Inputs!$D$5:$D$263,A261,Inputs!$E$5:$E$263),C261-F261),0)</f>
        <v>0</v>
      </c>
      <c r="H261" s="29">
        <f t="shared" si="21"/>
        <v>4094912.0973947374</v>
      </c>
      <c r="I261" s="29">
        <f t="shared" ref="I261:I324" si="23">I260+F261+G261</f>
        <v>905087.90260526363</v>
      </c>
      <c r="J261" s="29">
        <f t="shared" ref="J261:J324" si="24">J260+E261</f>
        <v>8551825.5783196334</v>
      </c>
      <c r="K261" s="29">
        <f>IF(K260*(1+Inputs!$B$12)-Inputs!$B$14&lt;0.005,0,K260*(1+Inputs!$B$12)-Inputs!$B$14)</f>
        <v>4094912.0973948678</v>
      </c>
    </row>
    <row r="262" spans="1:11" x14ac:dyDescent="0.3">
      <c r="A262" s="27">
        <v>259</v>
      </c>
      <c r="B262" s="28">
        <f>EDATE(Inputs!$B$7,A262-1)</f>
        <v>53513</v>
      </c>
      <c r="C262" s="29">
        <f t="shared" si="22"/>
        <v>4094912.0973947374</v>
      </c>
      <c r="D262" s="29">
        <f>IF(C262&gt;0.005,MIN(Inputs!$B$14,C262+E262),0)</f>
        <v>36654.703414437572</v>
      </c>
      <c r="E262" s="29">
        <f>IF(C262&gt;0.005,C262*Inputs!$B$12,0)</f>
        <v>29005.627356546058</v>
      </c>
      <c r="F262" s="29">
        <f t="shared" si="20"/>
        <v>7649.0760578915142</v>
      </c>
      <c r="G262" s="29">
        <f>IF(C262-F262&gt;0.005,MIN(SUMIF(Inputs!$D$5:$D$263,A262,Inputs!$E$5:$E$263),C262-F262),0)</f>
        <v>0</v>
      </c>
      <c r="H262" s="29">
        <f t="shared" si="21"/>
        <v>4087263.0213368461</v>
      </c>
      <c r="I262" s="29">
        <f t="shared" si="23"/>
        <v>912736.97866315511</v>
      </c>
      <c r="J262" s="29">
        <f t="shared" si="24"/>
        <v>8580831.2056761794</v>
      </c>
      <c r="K262" s="29">
        <f>IF(K261*(1+Inputs!$B$12)-Inputs!$B$14&lt;0.005,0,K261*(1+Inputs!$B$12)-Inputs!$B$14)</f>
        <v>4087263.0213369774</v>
      </c>
    </row>
    <row r="263" spans="1:11" x14ac:dyDescent="0.3">
      <c r="A263" s="27">
        <v>260</v>
      </c>
      <c r="B263" s="28">
        <f>EDATE(Inputs!$B$7,A263-1)</f>
        <v>53544</v>
      </c>
      <c r="C263" s="29">
        <f t="shared" si="22"/>
        <v>4087263.0213368461</v>
      </c>
      <c r="D263" s="29">
        <f>IF(C263&gt;0.005,MIN(Inputs!$B$14,C263+E263),0)</f>
        <v>36654.703414437572</v>
      </c>
      <c r="E263" s="29">
        <f>IF(C263&gt;0.005,C263*Inputs!$B$12,0)</f>
        <v>28951.446401135996</v>
      </c>
      <c r="F263" s="29">
        <f t="shared" si="20"/>
        <v>7703.2570133015761</v>
      </c>
      <c r="G263" s="29">
        <f>IF(C263-F263&gt;0.005,MIN(SUMIF(Inputs!$D$5:$D$263,A263,Inputs!$E$5:$E$263),C263-F263),0)</f>
        <v>0</v>
      </c>
      <c r="H263" s="29">
        <f t="shared" si="21"/>
        <v>4079559.7643235447</v>
      </c>
      <c r="I263" s="29">
        <f t="shared" si="23"/>
        <v>920440.23567645671</v>
      </c>
      <c r="J263" s="29">
        <f t="shared" si="24"/>
        <v>8609782.6520773154</v>
      </c>
      <c r="K263" s="29">
        <f>IF(K262*(1+Inputs!$B$12)-Inputs!$B$14&lt;0.005,0,K262*(1+Inputs!$B$12)-Inputs!$B$14)</f>
        <v>4079559.7643236769</v>
      </c>
    </row>
    <row r="264" spans="1:11" x14ac:dyDescent="0.3">
      <c r="A264" s="27">
        <v>261</v>
      </c>
      <c r="B264" s="28">
        <f>EDATE(Inputs!$B$7,A264-1)</f>
        <v>53575</v>
      </c>
      <c r="C264" s="29">
        <f t="shared" si="22"/>
        <v>4079559.7643235447</v>
      </c>
      <c r="D264" s="29">
        <f>IF(C264&gt;0.005,MIN(Inputs!$B$14,C264+E264),0)</f>
        <v>36654.703414437572</v>
      </c>
      <c r="E264" s="29">
        <f>IF(C264&gt;0.005,C264*Inputs!$B$12,0)</f>
        <v>28896.881663958444</v>
      </c>
      <c r="F264" s="29">
        <f t="shared" si="20"/>
        <v>7757.8217504791282</v>
      </c>
      <c r="G264" s="29">
        <f>IF(C264-F264&gt;0.005,MIN(SUMIF(Inputs!$D$5:$D$263,A264,Inputs!$E$5:$E$263),C264-F264),0)</f>
        <v>0</v>
      </c>
      <c r="H264" s="29">
        <f t="shared" si="21"/>
        <v>4071801.9425730654</v>
      </c>
      <c r="I264" s="29">
        <f t="shared" si="23"/>
        <v>928198.05742693588</v>
      </c>
      <c r="J264" s="29">
        <f t="shared" si="24"/>
        <v>8638679.533741273</v>
      </c>
      <c r="K264" s="29">
        <f>IF(K263*(1+Inputs!$B$12)-Inputs!$B$14&lt;0.005,0,K263*(1+Inputs!$B$12)-Inputs!$B$14)</f>
        <v>4071801.942573199</v>
      </c>
    </row>
    <row r="265" spans="1:11" x14ac:dyDescent="0.3">
      <c r="A265" s="27">
        <v>262</v>
      </c>
      <c r="B265" s="28">
        <f>EDATE(Inputs!$B$7,A265-1)</f>
        <v>53605</v>
      </c>
      <c r="C265" s="29">
        <f t="shared" si="22"/>
        <v>4071801.9425730654</v>
      </c>
      <c r="D265" s="29">
        <f>IF(C265&gt;0.005,MIN(Inputs!$B$14,C265+E265),0)</f>
        <v>36654.703414437572</v>
      </c>
      <c r="E265" s="29">
        <f>IF(C265&gt;0.005,C265*Inputs!$B$12,0)</f>
        <v>28841.930426559215</v>
      </c>
      <c r="F265" s="29">
        <f t="shared" si="20"/>
        <v>7812.7729878783575</v>
      </c>
      <c r="G265" s="29">
        <f>IF(C265-F265&gt;0.005,MIN(SUMIF(Inputs!$D$5:$D$263,A265,Inputs!$E$5:$E$263),C265-F265),0)</f>
        <v>0</v>
      </c>
      <c r="H265" s="29">
        <f t="shared" si="21"/>
        <v>4063989.169585187</v>
      </c>
      <c r="I265" s="29">
        <f t="shared" si="23"/>
        <v>936010.83041481418</v>
      </c>
      <c r="J265" s="29">
        <f t="shared" si="24"/>
        <v>8667521.4641678315</v>
      </c>
      <c r="K265" s="29">
        <f>IF(K264*(1+Inputs!$B$12)-Inputs!$B$14&lt;0.005,0,K264*(1+Inputs!$B$12)-Inputs!$B$14)</f>
        <v>4063989.169585322</v>
      </c>
    </row>
    <row r="266" spans="1:11" x14ac:dyDescent="0.3">
      <c r="A266" s="27">
        <v>263</v>
      </c>
      <c r="B266" s="28">
        <f>EDATE(Inputs!$B$7,A266-1)</f>
        <v>53636</v>
      </c>
      <c r="C266" s="29">
        <f t="shared" si="22"/>
        <v>4063989.169585187</v>
      </c>
      <c r="D266" s="29">
        <f>IF(C266&gt;0.005,MIN(Inputs!$B$14,C266+E266),0)</f>
        <v>36654.703414437572</v>
      </c>
      <c r="E266" s="29">
        <f>IF(C266&gt;0.005,C266*Inputs!$B$12,0)</f>
        <v>28786.589951228409</v>
      </c>
      <c r="F266" s="29">
        <f t="shared" si="20"/>
        <v>7868.1134632091635</v>
      </c>
      <c r="G266" s="29">
        <f>IF(C266-F266&gt;0.005,MIN(SUMIF(Inputs!$D$5:$D$263,A266,Inputs!$E$5:$E$263),C266-F266),0)</f>
        <v>0</v>
      </c>
      <c r="H266" s="29">
        <f t="shared" si="21"/>
        <v>4056121.056121978</v>
      </c>
      <c r="I266" s="29">
        <f t="shared" si="23"/>
        <v>943878.9438780233</v>
      </c>
      <c r="J266" s="29">
        <f t="shared" si="24"/>
        <v>8696308.0541190598</v>
      </c>
      <c r="K266" s="29">
        <f>IF(K265*(1+Inputs!$B$12)-Inputs!$B$14&lt;0.005,0,K265*(1+Inputs!$B$12)-Inputs!$B$14)</f>
        <v>4056121.056122114</v>
      </c>
    </row>
    <row r="267" spans="1:11" x14ac:dyDescent="0.3">
      <c r="A267" s="27">
        <v>264</v>
      </c>
      <c r="B267" s="28">
        <f>EDATE(Inputs!$B$7,A267-1)</f>
        <v>53666</v>
      </c>
      <c r="C267" s="29">
        <f t="shared" si="22"/>
        <v>4056121.056121978</v>
      </c>
      <c r="D267" s="29">
        <f>IF(C267&gt;0.005,MIN(Inputs!$B$14,C267+E267),0)</f>
        <v>36654.703414437572</v>
      </c>
      <c r="E267" s="29">
        <f>IF(C267&gt;0.005,C267*Inputs!$B$12,0)</f>
        <v>28730.857480864011</v>
      </c>
      <c r="F267" s="29">
        <f t="shared" si="20"/>
        <v>7923.8459335735606</v>
      </c>
      <c r="G267" s="29">
        <f>IF(C267-F267&gt;0.005,MIN(SUMIF(Inputs!$D$5:$D$263,A267,Inputs!$E$5:$E$263),C267-F267),0)</f>
        <v>0</v>
      </c>
      <c r="H267" s="29">
        <f t="shared" si="21"/>
        <v>4048197.2101884042</v>
      </c>
      <c r="I267" s="29">
        <f t="shared" si="23"/>
        <v>951802.78981159686</v>
      </c>
      <c r="J267" s="29">
        <f t="shared" si="24"/>
        <v>8725038.9115999229</v>
      </c>
      <c r="K267" s="29">
        <f>IF(K266*(1+Inputs!$B$12)-Inputs!$B$14&lt;0.005,0,K266*(1+Inputs!$B$12)-Inputs!$B$14)</f>
        <v>4048197.2101885416</v>
      </c>
    </row>
    <row r="268" spans="1:11" x14ac:dyDescent="0.3">
      <c r="A268" s="27">
        <v>265</v>
      </c>
      <c r="B268" s="28">
        <f>EDATE(Inputs!$B$7,A268-1)</f>
        <v>53697</v>
      </c>
      <c r="C268" s="29">
        <f t="shared" si="22"/>
        <v>4048197.2101884042</v>
      </c>
      <c r="D268" s="29">
        <f>IF(C268&gt;0.005,MIN(Inputs!$B$14,C268+E268),0)</f>
        <v>36654.703414437572</v>
      </c>
      <c r="E268" s="29">
        <f>IF(C268&gt;0.005,C268*Inputs!$B$12,0)</f>
        <v>28674.730238834531</v>
      </c>
      <c r="F268" s="29">
        <f t="shared" si="20"/>
        <v>7979.9731756030415</v>
      </c>
      <c r="G268" s="29">
        <f>IF(C268-F268&gt;0.005,MIN(SUMIF(Inputs!$D$5:$D$263,A268,Inputs!$E$5:$E$263),C268-F268),0)</f>
        <v>0</v>
      </c>
      <c r="H268" s="29">
        <f t="shared" si="21"/>
        <v>4040217.2370128012</v>
      </c>
      <c r="I268" s="29">
        <f t="shared" si="23"/>
        <v>959782.76298719994</v>
      </c>
      <c r="J268" s="29">
        <f t="shared" si="24"/>
        <v>8753713.6418387573</v>
      </c>
      <c r="K268" s="29">
        <f>IF(K267*(1+Inputs!$B$12)-Inputs!$B$14&lt;0.005,0,K267*(1+Inputs!$B$12)-Inputs!$B$14)</f>
        <v>4040217.2370129395</v>
      </c>
    </row>
    <row r="269" spans="1:11" x14ac:dyDescent="0.3">
      <c r="A269" s="27">
        <v>266</v>
      </c>
      <c r="B269" s="28">
        <f>EDATE(Inputs!$B$7,A269-1)</f>
        <v>53728</v>
      </c>
      <c r="C269" s="29">
        <f t="shared" si="22"/>
        <v>4040217.2370128012</v>
      </c>
      <c r="D269" s="29">
        <f>IF(C269&gt;0.005,MIN(Inputs!$B$14,C269+E269),0)</f>
        <v>36654.703414437572</v>
      </c>
      <c r="E269" s="29">
        <f>IF(C269&gt;0.005,C269*Inputs!$B$12,0)</f>
        <v>28618.205428840676</v>
      </c>
      <c r="F269" s="29">
        <f t="shared" si="20"/>
        <v>8036.4979855968959</v>
      </c>
      <c r="G269" s="29">
        <f>IF(C269-F269&gt;0.005,MIN(SUMIF(Inputs!$D$5:$D$263,A269,Inputs!$E$5:$E$263),C269-F269),0)</f>
        <v>0</v>
      </c>
      <c r="H269" s="29">
        <f t="shared" si="21"/>
        <v>4032180.7390272045</v>
      </c>
      <c r="I269" s="29">
        <f t="shared" si="23"/>
        <v>967819.26097279682</v>
      </c>
      <c r="J269" s="29">
        <f t="shared" si="24"/>
        <v>8782331.8472675979</v>
      </c>
      <c r="K269" s="29">
        <f>IF(K268*(1+Inputs!$B$12)-Inputs!$B$14&lt;0.005,0,K268*(1+Inputs!$B$12)-Inputs!$B$14)</f>
        <v>4032180.7390273437</v>
      </c>
    </row>
    <row r="270" spans="1:11" x14ac:dyDescent="0.3">
      <c r="A270" s="27">
        <v>267</v>
      </c>
      <c r="B270" s="28">
        <f>EDATE(Inputs!$B$7,A270-1)</f>
        <v>53756</v>
      </c>
      <c r="C270" s="29">
        <f t="shared" si="22"/>
        <v>4032180.7390272045</v>
      </c>
      <c r="D270" s="29">
        <f>IF(C270&gt;0.005,MIN(Inputs!$B$14,C270+E270),0)</f>
        <v>36654.703414437572</v>
      </c>
      <c r="E270" s="29">
        <f>IF(C270&gt;0.005,C270*Inputs!$B$12,0)</f>
        <v>28561.280234776033</v>
      </c>
      <c r="F270" s="29">
        <f t="shared" si="20"/>
        <v>8093.4231796615386</v>
      </c>
      <c r="G270" s="29">
        <f>IF(C270-F270&gt;0.005,MIN(SUMIF(Inputs!$D$5:$D$263,A270,Inputs!$E$5:$E$263),C270-F270),0)</f>
        <v>0</v>
      </c>
      <c r="H270" s="29">
        <f t="shared" si="21"/>
        <v>4024087.3158475431</v>
      </c>
      <c r="I270" s="29">
        <f t="shared" si="23"/>
        <v>975912.68415245833</v>
      </c>
      <c r="J270" s="29">
        <f t="shared" si="24"/>
        <v>8810893.1275023744</v>
      </c>
      <c r="K270" s="29">
        <f>IF(K269*(1+Inputs!$B$12)-Inputs!$B$14&lt;0.005,0,K269*(1+Inputs!$B$12)-Inputs!$B$14)</f>
        <v>4024087.3158476832</v>
      </c>
    </row>
    <row r="271" spans="1:11" x14ac:dyDescent="0.3">
      <c r="A271" s="27">
        <v>268</v>
      </c>
      <c r="B271" s="28">
        <f>EDATE(Inputs!$B$7,A271-1)</f>
        <v>53787</v>
      </c>
      <c r="C271" s="29">
        <f t="shared" si="22"/>
        <v>4024087.3158475431</v>
      </c>
      <c r="D271" s="29">
        <f>IF(C271&gt;0.005,MIN(Inputs!$B$14,C271+E271),0)</f>
        <v>36654.703414437572</v>
      </c>
      <c r="E271" s="29">
        <f>IF(C271&gt;0.005,C271*Inputs!$B$12,0)</f>
        <v>28503.951820586764</v>
      </c>
      <c r="F271" s="29">
        <f t="shared" si="20"/>
        <v>8150.7515938508077</v>
      </c>
      <c r="G271" s="29">
        <f>IF(C271-F271&gt;0.005,MIN(SUMIF(Inputs!$D$5:$D$263,A271,Inputs!$E$5:$E$263),C271-F271),0)</f>
        <v>0</v>
      </c>
      <c r="H271" s="29">
        <f t="shared" si="21"/>
        <v>4015936.564253692</v>
      </c>
      <c r="I271" s="29">
        <f t="shared" si="23"/>
        <v>984063.43574630911</v>
      </c>
      <c r="J271" s="29">
        <f t="shared" si="24"/>
        <v>8839397.0793229602</v>
      </c>
      <c r="K271" s="29">
        <f>IF(K270*(1+Inputs!$B$12)-Inputs!$B$14&lt;0.005,0,K270*(1+Inputs!$B$12)-Inputs!$B$14)</f>
        <v>4015936.5642538336</v>
      </c>
    </row>
    <row r="272" spans="1:11" x14ac:dyDescent="0.3">
      <c r="A272" s="27">
        <v>269</v>
      </c>
      <c r="B272" s="28">
        <f>EDATE(Inputs!$B$7,A272-1)</f>
        <v>53817</v>
      </c>
      <c r="C272" s="29">
        <f t="shared" si="22"/>
        <v>4015936.564253692</v>
      </c>
      <c r="D272" s="29">
        <f>IF(C272&gt;0.005,MIN(Inputs!$B$14,C272+E272),0)</f>
        <v>36654.703414437572</v>
      </c>
      <c r="E272" s="29">
        <f>IF(C272&gt;0.005,C272*Inputs!$B$12,0)</f>
        <v>28446.217330130319</v>
      </c>
      <c r="F272" s="29">
        <f t="shared" si="20"/>
        <v>8208.4860843072529</v>
      </c>
      <c r="G272" s="29">
        <f>IF(C272-F272&gt;0.005,MIN(SUMIF(Inputs!$D$5:$D$263,A272,Inputs!$E$5:$E$263),C272-F272),0)</f>
        <v>0</v>
      </c>
      <c r="H272" s="29">
        <f t="shared" si="21"/>
        <v>4007728.078169385</v>
      </c>
      <c r="I272" s="29">
        <f t="shared" si="23"/>
        <v>992271.92183061643</v>
      </c>
      <c r="J272" s="29">
        <f t="shared" si="24"/>
        <v>8867843.29665309</v>
      </c>
      <c r="K272" s="29">
        <f>IF(K271*(1+Inputs!$B$12)-Inputs!$B$14&lt;0.005,0,K271*(1+Inputs!$B$12)-Inputs!$B$14)</f>
        <v>4007728.0781695275</v>
      </c>
    </row>
    <row r="273" spans="1:11" x14ac:dyDescent="0.3">
      <c r="A273" s="27">
        <v>270</v>
      </c>
      <c r="B273" s="28">
        <f>EDATE(Inputs!$B$7,A273-1)</f>
        <v>53848</v>
      </c>
      <c r="C273" s="29">
        <f t="shared" si="22"/>
        <v>4007728.078169385</v>
      </c>
      <c r="D273" s="29">
        <f>IF(C273&gt;0.005,MIN(Inputs!$B$14,C273+E273),0)</f>
        <v>36654.703414437572</v>
      </c>
      <c r="E273" s="29">
        <f>IF(C273&gt;0.005,C273*Inputs!$B$12,0)</f>
        <v>28388.073887033144</v>
      </c>
      <c r="F273" s="29">
        <f t="shared" si="20"/>
        <v>8266.6295274044278</v>
      </c>
      <c r="G273" s="29">
        <f>IF(C273-F273&gt;0.005,MIN(SUMIF(Inputs!$D$5:$D$263,A273,Inputs!$E$5:$E$263),C273-F273),0)</f>
        <v>0</v>
      </c>
      <c r="H273" s="29">
        <f t="shared" si="21"/>
        <v>3999461.4486419805</v>
      </c>
      <c r="I273" s="29">
        <f t="shared" si="23"/>
        <v>1000538.5513580209</v>
      </c>
      <c r="J273" s="29">
        <f t="shared" si="24"/>
        <v>8896231.3705401234</v>
      </c>
      <c r="K273" s="29">
        <f>IF(K272*(1+Inputs!$B$12)-Inputs!$B$14&lt;0.005,0,K272*(1+Inputs!$B$12)-Inputs!$B$14)</f>
        <v>3999461.4486421244</v>
      </c>
    </row>
    <row r="274" spans="1:11" x14ac:dyDescent="0.3">
      <c r="A274" s="27">
        <v>271</v>
      </c>
      <c r="B274" s="28">
        <f>EDATE(Inputs!$B$7,A274-1)</f>
        <v>53878</v>
      </c>
      <c r="C274" s="29">
        <f t="shared" si="22"/>
        <v>3999461.4486419805</v>
      </c>
      <c r="D274" s="29">
        <f>IF(C274&gt;0.005,MIN(Inputs!$B$14,C274+E274),0)</f>
        <v>36654.703414437572</v>
      </c>
      <c r="E274" s="29">
        <f>IF(C274&gt;0.005,C274*Inputs!$B$12,0)</f>
        <v>28329.518594547364</v>
      </c>
      <c r="F274" s="29">
        <f t="shared" si="20"/>
        <v>8325.184819890208</v>
      </c>
      <c r="G274" s="29">
        <f>IF(C274-F274&gt;0.005,MIN(SUMIF(Inputs!$D$5:$D$263,A274,Inputs!$E$5:$E$263),C274-F274),0)</f>
        <v>0</v>
      </c>
      <c r="H274" s="29">
        <f t="shared" si="21"/>
        <v>3991136.2638220903</v>
      </c>
      <c r="I274" s="29">
        <f t="shared" si="23"/>
        <v>1008863.7361779111</v>
      </c>
      <c r="J274" s="29">
        <f t="shared" si="24"/>
        <v>8924560.8891346715</v>
      </c>
      <c r="K274" s="29">
        <f>IF(K273*(1+Inputs!$B$12)-Inputs!$B$14&lt;0.005,0,K273*(1+Inputs!$B$12)-Inputs!$B$14)</f>
        <v>3991136.2638222356</v>
      </c>
    </row>
    <row r="275" spans="1:11" x14ac:dyDescent="0.3">
      <c r="A275" s="27">
        <v>272</v>
      </c>
      <c r="B275" s="28">
        <f>EDATE(Inputs!$B$7,A275-1)</f>
        <v>53909</v>
      </c>
      <c r="C275" s="29">
        <f t="shared" si="22"/>
        <v>3991136.2638220903</v>
      </c>
      <c r="D275" s="29">
        <f>IF(C275&gt;0.005,MIN(Inputs!$B$14,C275+E275),0)</f>
        <v>36654.703414437572</v>
      </c>
      <c r="E275" s="29">
        <f>IF(C275&gt;0.005,C275*Inputs!$B$12,0)</f>
        <v>28270.548535406477</v>
      </c>
      <c r="F275" s="29">
        <f t="shared" si="20"/>
        <v>8384.1548790310953</v>
      </c>
      <c r="G275" s="29">
        <f>IF(C275-F275&gt;0.005,MIN(SUMIF(Inputs!$D$5:$D$263,A275,Inputs!$E$5:$E$263),C275-F275),0)</f>
        <v>0</v>
      </c>
      <c r="H275" s="29">
        <f t="shared" si="21"/>
        <v>3982752.1089430591</v>
      </c>
      <c r="I275" s="29">
        <f t="shared" si="23"/>
        <v>1017247.8910569422</v>
      </c>
      <c r="J275" s="29">
        <f t="shared" si="24"/>
        <v>8952831.4376700781</v>
      </c>
      <c r="K275" s="29">
        <f>IF(K274*(1+Inputs!$B$12)-Inputs!$B$14&lt;0.005,0,K274*(1+Inputs!$B$12)-Inputs!$B$14)</f>
        <v>3982752.1089432058</v>
      </c>
    </row>
    <row r="276" spans="1:11" x14ac:dyDescent="0.3">
      <c r="A276" s="27">
        <v>273</v>
      </c>
      <c r="B276" s="28">
        <f>EDATE(Inputs!$B$7,A276-1)</f>
        <v>53940</v>
      </c>
      <c r="C276" s="29">
        <f t="shared" si="22"/>
        <v>3982752.1089430591</v>
      </c>
      <c r="D276" s="29">
        <f>IF(C276&gt;0.005,MIN(Inputs!$B$14,C276+E276),0)</f>
        <v>36654.703414437572</v>
      </c>
      <c r="E276" s="29">
        <f>IF(C276&gt;0.005,C276*Inputs!$B$12,0)</f>
        <v>28211.160771680003</v>
      </c>
      <c r="F276" s="29">
        <f t="shared" si="20"/>
        <v>8443.5426427575694</v>
      </c>
      <c r="G276" s="29">
        <f>IF(C276-F276&gt;0.005,MIN(SUMIF(Inputs!$D$5:$D$263,A276,Inputs!$E$5:$E$263),C276-F276),0)</f>
        <v>0</v>
      </c>
      <c r="H276" s="29">
        <f t="shared" si="21"/>
        <v>3974308.5663003013</v>
      </c>
      <c r="I276" s="29">
        <f t="shared" si="23"/>
        <v>1025691.4336996997</v>
      </c>
      <c r="J276" s="29">
        <f t="shared" si="24"/>
        <v>8981042.5984417573</v>
      </c>
      <c r="K276" s="29">
        <f>IF(K275*(1+Inputs!$B$12)-Inputs!$B$14&lt;0.005,0,K275*(1+Inputs!$B$12)-Inputs!$B$14)</f>
        <v>3974308.5663004494</v>
      </c>
    </row>
    <row r="277" spans="1:11" x14ac:dyDescent="0.3">
      <c r="A277" s="27">
        <v>274</v>
      </c>
      <c r="B277" s="28">
        <f>EDATE(Inputs!$B$7,A277-1)</f>
        <v>53970</v>
      </c>
      <c r="C277" s="29">
        <f t="shared" si="22"/>
        <v>3974308.5663003013</v>
      </c>
      <c r="D277" s="29">
        <f>IF(C277&gt;0.005,MIN(Inputs!$B$14,C277+E277),0)</f>
        <v>36654.703414437572</v>
      </c>
      <c r="E277" s="29">
        <f>IF(C277&gt;0.005,C277*Inputs!$B$12,0)</f>
        <v>28151.352344627136</v>
      </c>
      <c r="F277" s="29">
        <f t="shared" si="20"/>
        <v>8503.3510698104365</v>
      </c>
      <c r="G277" s="29">
        <f>IF(C277-F277&gt;0.005,MIN(SUMIF(Inputs!$D$5:$D$263,A277,Inputs!$E$5:$E$263),C277-F277),0)</f>
        <v>0</v>
      </c>
      <c r="H277" s="29">
        <f t="shared" si="21"/>
        <v>3965805.215230491</v>
      </c>
      <c r="I277" s="29">
        <f t="shared" si="23"/>
        <v>1034194.7847695102</v>
      </c>
      <c r="J277" s="29">
        <f t="shared" si="24"/>
        <v>9009193.9507863838</v>
      </c>
      <c r="K277" s="29">
        <f>IF(K276*(1+Inputs!$B$12)-Inputs!$B$14&lt;0.005,0,K276*(1+Inputs!$B$12)-Inputs!$B$14)</f>
        <v>3965805.21523064</v>
      </c>
    </row>
    <row r="278" spans="1:11" x14ac:dyDescent="0.3">
      <c r="A278" s="27">
        <v>275</v>
      </c>
      <c r="B278" s="28">
        <f>EDATE(Inputs!$B$7,A278-1)</f>
        <v>54001</v>
      </c>
      <c r="C278" s="29">
        <f t="shared" si="22"/>
        <v>3965805.215230491</v>
      </c>
      <c r="D278" s="29">
        <f>IF(C278&gt;0.005,MIN(Inputs!$B$14,C278+E278),0)</f>
        <v>36654.703414437572</v>
      </c>
      <c r="E278" s="29">
        <f>IF(C278&gt;0.005,C278*Inputs!$B$12,0)</f>
        <v>28091.120274549314</v>
      </c>
      <c r="F278" s="29">
        <f t="shared" si="20"/>
        <v>8563.5831398882583</v>
      </c>
      <c r="G278" s="29">
        <f>IF(C278-F278&gt;0.005,MIN(SUMIF(Inputs!$D$5:$D$263,A278,Inputs!$E$5:$E$263),C278-F278),0)</f>
        <v>0</v>
      </c>
      <c r="H278" s="29">
        <f t="shared" si="21"/>
        <v>3957241.6320906025</v>
      </c>
      <c r="I278" s="29">
        <f t="shared" si="23"/>
        <v>1042758.3679093984</v>
      </c>
      <c r="J278" s="29">
        <f t="shared" si="24"/>
        <v>9037285.0710609332</v>
      </c>
      <c r="K278" s="29">
        <f>IF(K277*(1+Inputs!$B$12)-Inputs!$B$14&lt;0.005,0,K277*(1+Inputs!$B$12)-Inputs!$B$14)</f>
        <v>3957241.6320907529</v>
      </c>
    </row>
    <row r="279" spans="1:11" x14ac:dyDescent="0.3">
      <c r="A279" s="27">
        <v>276</v>
      </c>
      <c r="B279" s="28">
        <f>EDATE(Inputs!$B$7,A279-1)</f>
        <v>54031</v>
      </c>
      <c r="C279" s="29">
        <f t="shared" si="22"/>
        <v>3957241.6320906025</v>
      </c>
      <c r="D279" s="29">
        <f>IF(C279&gt;0.005,MIN(Inputs!$B$14,C279+E279),0)</f>
        <v>36654.703414437572</v>
      </c>
      <c r="E279" s="29">
        <f>IF(C279&gt;0.005,C279*Inputs!$B$12,0)</f>
        <v>28030.461560641768</v>
      </c>
      <c r="F279" s="29">
        <f t="shared" si="20"/>
        <v>8624.2418537958038</v>
      </c>
      <c r="G279" s="29">
        <f>IF(C279-F279&gt;0.005,MIN(SUMIF(Inputs!$D$5:$D$263,A279,Inputs!$E$5:$E$263),C279-F279),0)</f>
        <v>0</v>
      </c>
      <c r="H279" s="29">
        <f t="shared" si="21"/>
        <v>3948617.3902368066</v>
      </c>
      <c r="I279" s="29">
        <f t="shared" si="23"/>
        <v>1051382.6097631941</v>
      </c>
      <c r="J279" s="29">
        <f t="shared" si="24"/>
        <v>9065315.5326215755</v>
      </c>
      <c r="K279" s="29">
        <f>IF(K278*(1+Inputs!$B$12)-Inputs!$B$14&lt;0.005,0,K278*(1+Inputs!$B$12)-Inputs!$B$14)</f>
        <v>3948617.3902369584</v>
      </c>
    </row>
    <row r="280" spans="1:11" x14ac:dyDescent="0.3">
      <c r="A280" s="27">
        <v>277</v>
      </c>
      <c r="B280" s="28">
        <f>EDATE(Inputs!$B$7,A280-1)</f>
        <v>54062</v>
      </c>
      <c r="C280" s="29">
        <f t="shared" si="22"/>
        <v>3948617.3902368066</v>
      </c>
      <c r="D280" s="29">
        <f>IF(C280&gt;0.005,MIN(Inputs!$B$14,C280+E280),0)</f>
        <v>36654.703414437572</v>
      </c>
      <c r="E280" s="29">
        <f>IF(C280&gt;0.005,C280*Inputs!$B$12,0)</f>
        <v>27969.37318084405</v>
      </c>
      <c r="F280" s="29">
        <f t="shared" si="20"/>
        <v>8685.3302335935223</v>
      </c>
      <c r="G280" s="29">
        <f>IF(C280-F280&gt;0.005,MIN(SUMIF(Inputs!$D$5:$D$263,A280,Inputs!$E$5:$E$263),C280-F280),0)</f>
        <v>0</v>
      </c>
      <c r="H280" s="29">
        <f t="shared" si="21"/>
        <v>3939932.0600032131</v>
      </c>
      <c r="I280" s="29">
        <f t="shared" si="23"/>
        <v>1060067.9399967876</v>
      </c>
      <c r="J280" s="29">
        <f t="shared" si="24"/>
        <v>9093284.9058024194</v>
      </c>
      <c r="K280" s="29">
        <f>IF(K279*(1+Inputs!$B$12)-Inputs!$B$14&lt;0.005,0,K279*(1+Inputs!$B$12)-Inputs!$B$14)</f>
        <v>3939932.0600033663</v>
      </c>
    </row>
    <row r="281" spans="1:11" x14ac:dyDescent="0.3">
      <c r="A281" s="27">
        <v>278</v>
      </c>
      <c r="B281" s="28">
        <f>EDATE(Inputs!$B$7,A281-1)</f>
        <v>54093</v>
      </c>
      <c r="C281" s="29">
        <f t="shared" si="22"/>
        <v>3939932.0600032131</v>
      </c>
      <c r="D281" s="29">
        <f>IF(C281&gt;0.005,MIN(Inputs!$B$14,C281+E281),0)</f>
        <v>36654.703414437572</v>
      </c>
      <c r="E281" s="29">
        <f>IF(C281&gt;0.005,C281*Inputs!$B$12,0)</f>
        <v>27907.852091689427</v>
      </c>
      <c r="F281" s="29">
        <f t="shared" si="20"/>
        <v>8746.8513227481453</v>
      </c>
      <c r="G281" s="29">
        <f>IF(C281-F281&gt;0.005,MIN(SUMIF(Inputs!$D$5:$D$263,A281,Inputs!$E$5:$E$263),C281-F281),0)</f>
        <v>0</v>
      </c>
      <c r="H281" s="29">
        <f t="shared" si="21"/>
        <v>3931185.2086804649</v>
      </c>
      <c r="I281" s="29">
        <f t="shared" si="23"/>
        <v>1068814.7913195358</v>
      </c>
      <c r="J281" s="29">
        <f t="shared" si="24"/>
        <v>9121192.7578941081</v>
      </c>
      <c r="K281" s="29">
        <f>IF(K280*(1+Inputs!$B$12)-Inputs!$B$14&lt;0.005,0,K280*(1+Inputs!$B$12)-Inputs!$B$14)</f>
        <v>3931185.2086806195</v>
      </c>
    </row>
    <row r="282" spans="1:11" x14ac:dyDescent="0.3">
      <c r="A282" s="27">
        <v>279</v>
      </c>
      <c r="B282" s="28">
        <f>EDATE(Inputs!$B$7,A282-1)</f>
        <v>54122</v>
      </c>
      <c r="C282" s="29">
        <f t="shared" si="22"/>
        <v>3931185.2086804649</v>
      </c>
      <c r="D282" s="29">
        <f>IF(C282&gt;0.005,MIN(Inputs!$B$14,C282+E282),0)</f>
        <v>36654.703414437572</v>
      </c>
      <c r="E282" s="29">
        <f>IF(C282&gt;0.005,C282*Inputs!$B$12,0)</f>
        <v>27845.895228153295</v>
      </c>
      <c r="F282" s="29">
        <f t="shared" si="20"/>
        <v>8808.8081862842773</v>
      </c>
      <c r="G282" s="29">
        <f>IF(C282-F282&gt;0.005,MIN(SUMIF(Inputs!$D$5:$D$263,A282,Inputs!$E$5:$E$263),C282-F282),0)</f>
        <v>0</v>
      </c>
      <c r="H282" s="29">
        <f t="shared" si="21"/>
        <v>3922376.4004941806</v>
      </c>
      <c r="I282" s="29">
        <f t="shared" si="23"/>
        <v>1077623.5995058201</v>
      </c>
      <c r="J282" s="29">
        <f t="shared" si="24"/>
        <v>9149038.6531222612</v>
      </c>
      <c r="K282" s="29">
        <f>IF(K281*(1+Inputs!$B$12)-Inputs!$B$14&lt;0.005,0,K281*(1+Inputs!$B$12)-Inputs!$B$14)</f>
        <v>3922376.4004943366</v>
      </c>
    </row>
    <row r="283" spans="1:11" x14ac:dyDescent="0.3">
      <c r="A283" s="27">
        <v>280</v>
      </c>
      <c r="B283" s="28">
        <f>EDATE(Inputs!$B$7,A283-1)</f>
        <v>54153</v>
      </c>
      <c r="C283" s="29">
        <f t="shared" si="22"/>
        <v>3922376.4004941806</v>
      </c>
      <c r="D283" s="29">
        <f>IF(C283&gt;0.005,MIN(Inputs!$B$14,C283+E283),0)</f>
        <v>36654.703414437572</v>
      </c>
      <c r="E283" s="29">
        <f>IF(C283&gt;0.005,C283*Inputs!$B$12,0)</f>
        <v>27783.499503500447</v>
      </c>
      <c r="F283" s="29">
        <f t="shared" si="20"/>
        <v>8871.2039109371253</v>
      </c>
      <c r="G283" s="29">
        <f>IF(C283-F283&gt;0.005,MIN(SUMIF(Inputs!$D$5:$D$263,A283,Inputs!$E$5:$E$263),C283-F283),0)</f>
        <v>0</v>
      </c>
      <c r="H283" s="29">
        <f t="shared" si="21"/>
        <v>3913505.1965832436</v>
      </c>
      <c r="I283" s="29">
        <f t="shared" si="23"/>
        <v>1086494.8034167571</v>
      </c>
      <c r="J283" s="29">
        <f t="shared" si="24"/>
        <v>9176822.1526257619</v>
      </c>
      <c r="K283" s="29">
        <f>IF(K282*(1+Inputs!$B$12)-Inputs!$B$14&lt;0.005,0,K282*(1+Inputs!$B$12)-Inputs!$B$14)</f>
        <v>3913505.1965834009</v>
      </c>
    </row>
    <row r="284" spans="1:11" x14ac:dyDescent="0.3">
      <c r="A284" s="27">
        <v>281</v>
      </c>
      <c r="B284" s="28">
        <f>EDATE(Inputs!$B$7,A284-1)</f>
        <v>54183</v>
      </c>
      <c r="C284" s="29">
        <f t="shared" si="22"/>
        <v>3913505.1965832436</v>
      </c>
      <c r="D284" s="29">
        <f>IF(C284&gt;0.005,MIN(Inputs!$B$14,C284+E284),0)</f>
        <v>36654.703414437572</v>
      </c>
      <c r="E284" s="29">
        <f>IF(C284&gt;0.005,C284*Inputs!$B$12,0)</f>
        <v>27720.66180913131</v>
      </c>
      <c r="F284" s="29">
        <f t="shared" si="20"/>
        <v>8934.0416053062618</v>
      </c>
      <c r="G284" s="29">
        <f>IF(C284-F284&gt;0.005,MIN(SUMIF(Inputs!$D$5:$D$263,A284,Inputs!$E$5:$E$263),C284-F284),0)</f>
        <v>0</v>
      </c>
      <c r="H284" s="29">
        <f t="shared" si="21"/>
        <v>3904571.1549779372</v>
      </c>
      <c r="I284" s="29">
        <f t="shared" si="23"/>
        <v>1095428.8450220635</v>
      </c>
      <c r="J284" s="29">
        <f t="shared" si="24"/>
        <v>9204542.8144348934</v>
      </c>
      <c r="K284" s="29">
        <f>IF(K283*(1+Inputs!$B$12)-Inputs!$B$14&lt;0.005,0,K283*(1+Inputs!$B$12)-Inputs!$B$14)</f>
        <v>3904571.154978096</v>
      </c>
    </row>
    <row r="285" spans="1:11" x14ac:dyDescent="0.3">
      <c r="A285" s="27">
        <v>282</v>
      </c>
      <c r="B285" s="28">
        <f>EDATE(Inputs!$B$7,A285-1)</f>
        <v>54214</v>
      </c>
      <c r="C285" s="29">
        <f t="shared" si="22"/>
        <v>3904571.1549779372</v>
      </c>
      <c r="D285" s="29">
        <f>IF(C285&gt;0.005,MIN(Inputs!$B$14,C285+E285),0)</f>
        <v>36654.703414437572</v>
      </c>
      <c r="E285" s="29">
        <f>IF(C285&gt;0.005,C285*Inputs!$B$12,0)</f>
        <v>27657.379014427057</v>
      </c>
      <c r="F285" s="29">
        <f t="shared" si="20"/>
        <v>8997.3244000105151</v>
      </c>
      <c r="G285" s="29">
        <f>IF(C285-F285&gt;0.005,MIN(SUMIF(Inputs!$D$5:$D$263,A285,Inputs!$E$5:$E$263),C285-F285),0)</f>
        <v>0</v>
      </c>
      <c r="H285" s="29">
        <f t="shared" si="21"/>
        <v>3895573.8305779267</v>
      </c>
      <c r="I285" s="29">
        <f t="shared" si="23"/>
        <v>1104426.169422074</v>
      </c>
      <c r="J285" s="29">
        <f t="shared" si="24"/>
        <v>9232200.1934493203</v>
      </c>
      <c r="K285" s="29">
        <f>IF(K284*(1+Inputs!$B$12)-Inputs!$B$14&lt;0.005,0,K284*(1+Inputs!$B$12)-Inputs!$B$14)</f>
        <v>3895573.8305780869</v>
      </c>
    </row>
    <row r="286" spans="1:11" x14ac:dyDescent="0.3">
      <c r="A286" s="27">
        <v>283</v>
      </c>
      <c r="B286" s="28">
        <f>EDATE(Inputs!$B$7,A286-1)</f>
        <v>54244</v>
      </c>
      <c r="C286" s="29">
        <f t="shared" si="22"/>
        <v>3895573.8305779267</v>
      </c>
      <c r="D286" s="29">
        <f>IF(C286&gt;0.005,MIN(Inputs!$B$14,C286+E286),0)</f>
        <v>36654.703414437572</v>
      </c>
      <c r="E286" s="29">
        <f>IF(C286&gt;0.005,C286*Inputs!$B$12,0)</f>
        <v>27593.647966593649</v>
      </c>
      <c r="F286" s="29">
        <f t="shared" si="20"/>
        <v>9061.0554478439226</v>
      </c>
      <c r="G286" s="29">
        <f>IF(C286-F286&gt;0.005,MIN(SUMIF(Inputs!$D$5:$D$263,A286,Inputs!$E$5:$E$263),C286-F286),0)</f>
        <v>0</v>
      </c>
      <c r="H286" s="29">
        <f t="shared" si="21"/>
        <v>3886512.7751300829</v>
      </c>
      <c r="I286" s="29">
        <f t="shared" si="23"/>
        <v>1113487.2248699178</v>
      </c>
      <c r="J286" s="29">
        <f t="shared" si="24"/>
        <v>9259793.8414159138</v>
      </c>
      <c r="K286" s="29">
        <f>IF(K285*(1+Inputs!$B$12)-Inputs!$B$14&lt;0.005,0,K285*(1+Inputs!$B$12)-Inputs!$B$14)</f>
        <v>3886512.7751302444</v>
      </c>
    </row>
    <row r="287" spans="1:11" x14ac:dyDescent="0.3">
      <c r="A287" s="27">
        <v>284</v>
      </c>
      <c r="B287" s="28">
        <f>EDATE(Inputs!$B$7,A287-1)</f>
        <v>54275</v>
      </c>
      <c r="C287" s="29">
        <f t="shared" si="22"/>
        <v>3886512.7751300829</v>
      </c>
      <c r="D287" s="29">
        <f>IF(C287&gt;0.005,MIN(Inputs!$B$14,C287+E287),0)</f>
        <v>36654.703414437572</v>
      </c>
      <c r="E287" s="29">
        <f>IF(C287&gt;0.005,C287*Inputs!$B$12,0)</f>
        <v>27529.465490504757</v>
      </c>
      <c r="F287" s="29">
        <f t="shared" si="20"/>
        <v>9125.2379239328147</v>
      </c>
      <c r="G287" s="29">
        <f>IF(C287-F287&gt;0.005,MIN(SUMIF(Inputs!$D$5:$D$263,A287,Inputs!$E$5:$E$263),C287-F287),0)</f>
        <v>0</v>
      </c>
      <c r="H287" s="29">
        <f t="shared" si="21"/>
        <v>3877387.5372061501</v>
      </c>
      <c r="I287" s="29">
        <f t="shared" si="23"/>
        <v>1122612.4627938506</v>
      </c>
      <c r="J287" s="29">
        <f t="shared" si="24"/>
        <v>9287323.3069064189</v>
      </c>
      <c r="K287" s="29">
        <f>IF(K286*(1+Inputs!$B$12)-Inputs!$B$14&lt;0.005,0,K286*(1+Inputs!$B$12)-Inputs!$B$14)</f>
        <v>3877387.5372063131</v>
      </c>
    </row>
    <row r="288" spans="1:11" x14ac:dyDescent="0.3">
      <c r="A288" s="27">
        <v>285</v>
      </c>
      <c r="B288" s="28">
        <f>EDATE(Inputs!$B$7,A288-1)</f>
        <v>54306</v>
      </c>
      <c r="C288" s="29">
        <f t="shared" si="22"/>
        <v>3877387.5372061501</v>
      </c>
      <c r="D288" s="29">
        <f>IF(C288&gt;0.005,MIN(Inputs!$B$14,C288+E288),0)</f>
        <v>36654.703414437572</v>
      </c>
      <c r="E288" s="29">
        <f>IF(C288&gt;0.005,C288*Inputs!$B$12,0)</f>
        <v>27464.828388543567</v>
      </c>
      <c r="F288" s="29">
        <f t="shared" si="20"/>
        <v>9189.8750258940054</v>
      </c>
      <c r="G288" s="29">
        <f>IF(C288-F288&gt;0.005,MIN(SUMIF(Inputs!$D$5:$D$263,A288,Inputs!$E$5:$E$263),C288-F288),0)</f>
        <v>0</v>
      </c>
      <c r="H288" s="29">
        <f t="shared" si="21"/>
        <v>3868197.6621802561</v>
      </c>
      <c r="I288" s="29">
        <f t="shared" si="23"/>
        <v>1131802.3378197446</v>
      </c>
      <c r="J288" s="29">
        <f t="shared" si="24"/>
        <v>9314788.1352949627</v>
      </c>
      <c r="K288" s="29">
        <f>IF(K287*(1+Inputs!$B$12)-Inputs!$B$14&lt;0.005,0,K287*(1+Inputs!$B$12)-Inputs!$B$14)</f>
        <v>3868197.6621804205</v>
      </c>
    </row>
    <row r="289" spans="1:11" x14ac:dyDescent="0.3">
      <c r="A289" s="27">
        <v>286</v>
      </c>
      <c r="B289" s="28">
        <f>EDATE(Inputs!$B$7,A289-1)</f>
        <v>54336</v>
      </c>
      <c r="C289" s="29">
        <f t="shared" si="22"/>
        <v>3868197.6621802561</v>
      </c>
      <c r="D289" s="29">
        <f>IF(C289&gt;0.005,MIN(Inputs!$B$14,C289+E289),0)</f>
        <v>36654.703414437572</v>
      </c>
      <c r="E289" s="29">
        <f>IF(C289&gt;0.005,C289*Inputs!$B$12,0)</f>
        <v>27399.733440443484</v>
      </c>
      <c r="F289" s="29">
        <f t="shared" si="20"/>
        <v>9254.9699739940879</v>
      </c>
      <c r="G289" s="29">
        <f>IF(C289-F289&gt;0.005,MIN(SUMIF(Inputs!$D$5:$D$263,A289,Inputs!$E$5:$E$263),C289-F289),0)</f>
        <v>0</v>
      </c>
      <c r="H289" s="29">
        <f t="shared" si="21"/>
        <v>3858942.6922062621</v>
      </c>
      <c r="I289" s="29">
        <f t="shared" si="23"/>
        <v>1141057.3077937388</v>
      </c>
      <c r="J289" s="29">
        <f t="shared" si="24"/>
        <v>9342187.8687354065</v>
      </c>
      <c r="K289" s="29">
        <f>IF(K288*(1+Inputs!$B$12)-Inputs!$B$14&lt;0.005,0,K288*(1+Inputs!$B$12)-Inputs!$B$14)</f>
        <v>3858942.6922064279</v>
      </c>
    </row>
    <row r="290" spans="1:11" x14ac:dyDescent="0.3">
      <c r="A290" s="27">
        <v>287</v>
      </c>
      <c r="B290" s="28">
        <f>EDATE(Inputs!$B$7,A290-1)</f>
        <v>54367</v>
      </c>
      <c r="C290" s="29">
        <f t="shared" si="22"/>
        <v>3858942.6922062621</v>
      </c>
      <c r="D290" s="29">
        <f>IF(C290&gt;0.005,MIN(Inputs!$B$14,C290+E290),0)</f>
        <v>36654.703414437572</v>
      </c>
      <c r="E290" s="29">
        <f>IF(C290&gt;0.005,C290*Inputs!$B$12,0)</f>
        <v>27334.177403127691</v>
      </c>
      <c r="F290" s="29">
        <f t="shared" si="20"/>
        <v>9320.5260113098811</v>
      </c>
      <c r="G290" s="29">
        <f>IF(C290-F290&gt;0.005,MIN(SUMIF(Inputs!$D$5:$D$263,A290,Inputs!$E$5:$E$263),C290-F290),0)</f>
        <v>0</v>
      </c>
      <c r="H290" s="29">
        <f t="shared" si="21"/>
        <v>3849622.1661949521</v>
      </c>
      <c r="I290" s="29">
        <f t="shared" si="23"/>
        <v>1150377.8338050486</v>
      </c>
      <c r="J290" s="29">
        <f t="shared" si="24"/>
        <v>9369522.0461385343</v>
      </c>
      <c r="K290" s="29">
        <f>IF(K289*(1+Inputs!$B$12)-Inputs!$B$14&lt;0.005,0,K289*(1+Inputs!$B$12)-Inputs!$B$14)</f>
        <v>3849622.1661951193</v>
      </c>
    </row>
    <row r="291" spans="1:11" x14ac:dyDescent="0.3">
      <c r="A291" s="27">
        <v>288</v>
      </c>
      <c r="B291" s="28">
        <f>EDATE(Inputs!$B$7,A291-1)</f>
        <v>54397</v>
      </c>
      <c r="C291" s="29">
        <f t="shared" si="22"/>
        <v>3849622.1661949521</v>
      </c>
      <c r="D291" s="29">
        <f>IF(C291&gt;0.005,MIN(Inputs!$B$14,C291+E291),0)</f>
        <v>36654.703414437572</v>
      </c>
      <c r="E291" s="29">
        <f>IF(C291&gt;0.005,C291*Inputs!$B$12,0)</f>
        <v>27268.15701054758</v>
      </c>
      <c r="F291" s="29">
        <f t="shared" si="20"/>
        <v>9386.5464038899918</v>
      </c>
      <c r="G291" s="29">
        <f>IF(C291-F291&gt;0.005,MIN(SUMIF(Inputs!$D$5:$D$263,A291,Inputs!$E$5:$E$263),C291-F291),0)</f>
        <v>0</v>
      </c>
      <c r="H291" s="29">
        <f t="shared" si="21"/>
        <v>3840235.6197910621</v>
      </c>
      <c r="I291" s="29">
        <f t="shared" si="23"/>
        <v>1159764.3802089386</v>
      </c>
      <c r="J291" s="29">
        <f t="shared" si="24"/>
        <v>9396790.2031490821</v>
      </c>
      <c r="K291" s="29">
        <f>IF(K290*(1+Inputs!$B$12)-Inputs!$B$14&lt;0.005,0,K290*(1+Inputs!$B$12)-Inputs!$B$14)</f>
        <v>3840235.6197912307</v>
      </c>
    </row>
    <row r="292" spans="1:11" x14ac:dyDescent="0.3">
      <c r="A292" s="27">
        <v>289</v>
      </c>
      <c r="B292" s="28">
        <f>EDATE(Inputs!$B$7,A292-1)</f>
        <v>54428</v>
      </c>
      <c r="C292" s="29">
        <f t="shared" si="22"/>
        <v>3840235.6197910621</v>
      </c>
      <c r="D292" s="29">
        <f>IF(C292&gt;0.005,MIN(Inputs!$B$14,C292+E292),0)</f>
        <v>36654.703414437572</v>
      </c>
      <c r="E292" s="29">
        <f>IF(C292&gt;0.005,C292*Inputs!$B$12,0)</f>
        <v>27201.668973520023</v>
      </c>
      <c r="F292" s="29">
        <f t="shared" si="20"/>
        <v>9453.0344409175486</v>
      </c>
      <c r="G292" s="29">
        <f>IF(C292-F292&gt;0.005,MIN(SUMIF(Inputs!$D$5:$D$263,A292,Inputs!$E$5:$E$263),C292-F292),0)</f>
        <v>0</v>
      </c>
      <c r="H292" s="29">
        <f t="shared" si="21"/>
        <v>3830782.5853501447</v>
      </c>
      <c r="I292" s="29">
        <f t="shared" si="23"/>
        <v>1169217.4146498563</v>
      </c>
      <c r="J292" s="29">
        <f t="shared" si="24"/>
        <v>9423991.8721226025</v>
      </c>
      <c r="K292" s="29">
        <f>IF(K291*(1+Inputs!$B$12)-Inputs!$B$14&lt;0.005,0,K291*(1+Inputs!$B$12)-Inputs!$B$14)</f>
        <v>3830782.5853503146</v>
      </c>
    </row>
    <row r="293" spans="1:11" x14ac:dyDescent="0.3">
      <c r="A293" s="27">
        <v>290</v>
      </c>
      <c r="B293" s="28">
        <f>EDATE(Inputs!$B$7,A293-1)</f>
        <v>54459</v>
      </c>
      <c r="C293" s="29">
        <f t="shared" si="22"/>
        <v>3830782.5853501447</v>
      </c>
      <c r="D293" s="29">
        <f>IF(C293&gt;0.005,MIN(Inputs!$B$14,C293+E293),0)</f>
        <v>36654.703414437572</v>
      </c>
      <c r="E293" s="29">
        <f>IF(C293&gt;0.005,C293*Inputs!$B$12,0)</f>
        <v>27134.709979563526</v>
      </c>
      <c r="F293" s="29">
        <f t="shared" si="20"/>
        <v>9519.9934348740462</v>
      </c>
      <c r="G293" s="29">
        <f>IF(C293-F293&gt;0.005,MIN(SUMIF(Inputs!$D$5:$D$263,A293,Inputs!$E$5:$E$263),C293-F293),0)</f>
        <v>0</v>
      </c>
      <c r="H293" s="29">
        <f t="shared" si="21"/>
        <v>3821262.5919152708</v>
      </c>
      <c r="I293" s="29">
        <f t="shared" si="23"/>
        <v>1178737.4080847304</v>
      </c>
      <c r="J293" s="29">
        <f t="shared" si="24"/>
        <v>9451126.5821021665</v>
      </c>
      <c r="K293" s="29">
        <f>IF(K292*(1+Inputs!$B$12)-Inputs!$B$14&lt;0.005,0,K292*(1+Inputs!$B$12)-Inputs!$B$14)</f>
        <v>3821262.5919154421</v>
      </c>
    </row>
    <row r="294" spans="1:11" x14ac:dyDescent="0.3">
      <c r="A294" s="27">
        <v>291</v>
      </c>
      <c r="B294" s="28">
        <f>EDATE(Inputs!$B$7,A294-1)</f>
        <v>54487</v>
      </c>
      <c r="C294" s="29">
        <f t="shared" si="22"/>
        <v>3821262.5919152708</v>
      </c>
      <c r="D294" s="29">
        <f>IF(C294&gt;0.005,MIN(Inputs!$B$14,C294+E294),0)</f>
        <v>36654.703414437572</v>
      </c>
      <c r="E294" s="29">
        <f>IF(C294&gt;0.005,C294*Inputs!$B$12,0)</f>
        <v>27067.276692733169</v>
      </c>
      <c r="F294" s="29">
        <f t="shared" si="20"/>
        <v>9587.4267217044035</v>
      </c>
      <c r="G294" s="29">
        <f>IF(C294-F294&gt;0.005,MIN(SUMIF(Inputs!$D$5:$D$263,A294,Inputs!$E$5:$E$263),C294-F294),0)</f>
        <v>0</v>
      </c>
      <c r="H294" s="29">
        <f t="shared" si="21"/>
        <v>3811675.1651935666</v>
      </c>
      <c r="I294" s="29">
        <f t="shared" si="23"/>
        <v>1188324.8348064348</v>
      </c>
      <c r="J294" s="29">
        <f t="shared" si="24"/>
        <v>9478193.8587948997</v>
      </c>
      <c r="K294" s="29">
        <f>IF(K293*(1+Inputs!$B$12)-Inputs!$B$14&lt;0.005,0,K293*(1+Inputs!$B$12)-Inputs!$B$14)</f>
        <v>3811675.1651937393</v>
      </c>
    </row>
    <row r="295" spans="1:11" x14ac:dyDescent="0.3">
      <c r="A295" s="27">
        <v>292</v>
      </c>
      <c r="B295" s="28">
        <f>EDATE(Inputs!$B$7,A295-1)</f>
        <v>54518</v>
      </c>
      <c r="C295" s="29">
        <f t="shared" si="22"/>
        <v>3811675.1651935666</v>
      </c>
      <c r="D295" s="29">
        <f>IF(C295&gt;0.005,MIN(Inputs!$B$14,C295+E295),0)</f>
        <v>36654.703414437572</v>
      </c>
      <c r="E295" s="29">
        <f>IF(C295&gt;0.005,C295*Inputs!$B$12,0)</f>
        <v>26999.365753454433</v>
      </c>
      <c r="F295" s="29">
        <f t="shared" si="20"/>
        <v>9655.3376609831394</v>
      </c>
      <c r="G295" s="29">
        <f>IF(C295-F295&gt;0.005,MIN(SUMIF(Inputs!$D$5:$D$263,A295,Inputs!$E$5:$E$263),C295-F295),0)</f>
        <v>0</v>
      </c>
      <c r="H295" s="29">
        <f t="shared" si="21"/>
        <v>3802019.8275325834</v>
      </c>
      <c r="I295" s="29">
        <f t="shared" si="23"/>
        <v>1197980.172467418</v>
      </c>
      <c r="J295" s="29">
        <f t="shared" si="24"/>
        <v>9505193.2245483547</v>
      </c>
      <c r="K295" s="29">
        <f>IF(K294*(1+Inputs!$B$12)-Inputs!$B$14&lt;0.005,0,K294*(1+Inputs!$B$12)-Inputs!$B$14)</f>
        <v>3802019.8275327575</v>
      </c>
    </row>
    <row r="296" spans="1:11" x14ac:dyDescent="0.3">
      <c r="A296" s="27">
        <v>293</v>
      </c>
      <c r="B296" s="28">
        <f>EDATE(Inputs!$B$7,A296-1)</f>
        <v>54548</v>
      </c>
      <c r="C296" s="29">
        <f t="shared" si="22"/>
        <v>3802019.8275325834</v>
      </c>
      <c r="D296" s="29">
        <f>IF(C296&gt;0.005,MIN(Inputs!$B$14,C296+E296),0)</f>
        <v>36654.703414437572</v>
      </c>
      <c r="E296" s="29">
        <f>IF(C296&gt;0.005,C296*Inputs!$B$12,0)</f>
        <v>26930.973778355801</v>
      </c>
      <c r="F296" s="29">
        <f t="shared" si="20"/>
        <v>9723.7296360817709</v>
      </c>
      <c r="G296" s="29">
        <f>IF(C296-F296&gt;0.005,MIN(SUMIF(Inputs!$D$5:$D$263,A296,Inputs!$E$5:$E$263),C296-F296),0)</f>
        <v>0</v>
      </c>
      <c r="H296" s="29">
        <f t="shared" si="21"/>
        <v>3792296.0978965014</v>
      </c>
      <c r="I296" s="29">
        <f t="shared" si="23"/>
        <v>1207703.9021034997</v>
      </c>
      <c r="J296" s="29">
        <f t="shared" si="24"/>
        <v>9532124.1983267106</v>
      </c>
      <c r="K296" s="29">
        <f>IF(K295*(1+Inputs!$B$12)-Inputs!$B$14&lt;0.005,0,K295*(1+Inputs!$B$12)-Inputs!$B$14)</f>
        <v>3792296.097896677</v>
      </c>
    </row>
    <row r="297" spans="1:11" x14ac:dyDescent="0.3">
      <c r="A297" s="27">
        <v>294</v>
      </c>
      <c r="B297" s="28">
        <f>EDATE(Inputs!$B$7,A297-1)</f>
        <v>54579</v>
      </c>
      <c r="C297" s="29">
        <f t="shared" si="22"/>
        <v>3792296.0978965014</v>
      </c>
      <c r="D297" s="29">
        <f>IF(C297&gt;0.005,MIN(Inputs!$B$14,C297+E297),0)</f>
        <v>36654.703414437572</v>
      </c>
      <c r="E297" s="29">
        <f>IF(C297&gt;0.005,C297*Inputs!$B$12,0)</f>
        <v>26862.097360100219</v>
      </c>
      <c r="F297" s="29">
        <f t="shared" si="20"/>
        <v>9792.6060543373533</v>
      </c>
      <c r="G297" s="29">
        <f>IF(C297-F297&gt;0.005,MIN(SUMIF(Inputs!$D$5:$D$263,A297,Inputs!$E$5:$E$263),C297-F297),0)</f>
        <v>0</v>
      </c>
      <c r="H297" s="29">
        <f t="shared" si="21"/>
        <v>3782503.4918421642</v>
      </c>
      <c r="I297" s="29">
        <f t="shared" si="23"/>
        <v>1217496.5081578372</v>
      </c>
      <c r="J297" s="29">
        <f t="shared" si="24"/>
        <v>9558986.2956868112</v>
      </c>
      <c r="K297" s="29">
        <f>IF(K296*(1+Inputs!$B$12)-Inputs!$B$14&lt;0.005,0,K296*(1+Inputs!$B$12)-Inputs!$B$14)</f>
        <v>3782503.4918423411</v>
      </c>
    </row>
    <row r="298" spans="1:11" x14ac:dyDescent="0.3">
      <c r="A298" s="27">
        <v>295</v>
      </c>
      <c r="B298" s="28">
        <f>EDATE(Inputs!$B$7,A298-1)</f>
        <v>54609</v>
      </c>
      <c r="C298" s="29">
        <f t="shared" si="22"/>
        <v>3782503.4918421642</v>
      </c>
      <c r="D298" s="29">
        <f>IF(C298&gt;0.005,MIN(Inputs!$B$14,C298+E298),0)</f>
        <v>36654.703414437572</v>
      </c>
      <c r="E298" s="29">
        <f>IF(C298&gt;0.005,C298*Inputs!$B$12,0)</f>
        <v>26792.733067215333</v>
      </c>
      <c r="F298" s="29">
        <f t="shared" si="20"/>
        <v>9861.9703472222391</v>
      </c>
      <c r="G298" s="29">
        <f>IF(C298-F298&gt;0.005,MIN(SUMIF(Inputs!$D$5:$D$263,A298,Inputs!$E$5:$E$263),C298-F298),0)</f>
        <v>0</v>
      </c>
      <c r="H298" s="29">
        <f t="shared" si="21"/>
        <v>3772641.5214949418</v>
      </c>
      <c r="I298" s="29">
        <f t="shared" si="23"/>
        <v>1227358.4785050594</v>
      </c>
      <c r="J298" s="29">
        <f t="shared" si="24"/>
        <v>9585779.0287540257</v>
      </c>
      <c r="K298" s="29">
        <f>IF(K297*(1+Inputs!$B$12)-Inputs!$B$14&lt;0.005,0,K297*(1+Inputs!$B$12)-Inputs!$B$14)</f>
        <v>3772641.5214951201</v>
      </c>
    </row>
    <row r="299" spans="1:11" x14ac:dyDescent="0.3">
      <c r="A299" s="27">
        <v>296</v>
      </c>
      <c r="B299" s="28">
        <f>EDATE(Inputs!$B$7,A299-1)</f>
        <v>54640</v>
      </c>
      <c r="C299" s="29">
        <f t="shared" si="22"/>
        <v>3772641.5214949418</v>
      </c>
      <c r="D299" s="29">
        <f>IF(C299&gt;0.005,MIN(Inputs!$B$14,C299+E299),0)</f>
        <v>36654.703414437572</v>
      </c>
      <c r="E299" s="29">
        <f>IF(C299&gt;0.005,C299*Inputs!$B$12,0)</f>
        <v>26722.877443922505</v>
      </c>
      <c r="F299" s="29">
        <f t="shared" si="20"/>
        <v>9931.8259705150667</v>
      </c>
      <c r="G299" s="29">
        <f>IF(C299-F299&gt;0.005,MIN(SUMIF(Inputs!$D$5:$D$263,A299,Inputs!$E$5:$E$263),C299-F299),0)</f>
        <v>0</v>
      </c>
      <c r="H299" s="29">
        <f t="shared" si="21"/>
        <v>3762709.6955244266</v>
      </c>
      <c r="I299" s="29">
        <f t="shared" si="23"/>
        <v>1237290.3044755745</v>
      </c>
      <c r="J299" s="29">
        <f t="shared" si="24"/>
        <v>9612501.9061979484</v>
      </c>
      <c r="K299" s="29">
        <f>IF(K298*(1+Inputs!$B$12)-Inputs!$B$14&lt;0.005,0,K298*(1+Inputs!$B$12)-Inputs!$B$14)</f>
        <v>3762709.6955246064</v>
      </c>
    </row>
    <row r="300" spans="1:11" x14ac:dyDescent="0.3">
      <c r="A300" s="27">
        <v>297</v>
      </c>
      <c r="B300" s="28">
        <f>EDATE(Inputs!$B$7,A300-1)</f>
        <v>54671</v>
      </c>
      <c r="C300" s="29">
        <f t="shared" si="22"/>
        <v>3762709.6955244266</v>
      </c>
      <c r="D300" s="29">
        <f>IF(C300&gt;0.005,MIN(Inputs!$B$14,C300+E300),0)</f>
        <v>36654.703414437572</v>
      </c>
      <c r="E300" s="29">
        <f>IF(C300&gt;0.005,C300*Inputs!$B$12,0)</f>
        <v>26652.527009964691</v>
      </c>
      <c r="F300" s="29">
        <f t="shared" si="20"/>
        <v>10002.176404472881</v>
      </c>
      <c r="G300" s="29">
        <f>IF(C300-F300&gt;0.005,MIN(SUMIF(Inputs!$D$5:$D$263,A300,Inputs!$E$5:$E$263),C300-F300),0)</f>
        <v>0</v>
      </c>
      <c r="H300" s="29">
        <f t="shared" si="21"/>
        <v>3752707.5191199537</v>
      </c>
      <c r="I300" s="29">
        <f t="shared" si="23"/>
        <v>1247292.4808800474</v>
      </c>
      <c r="J300" s="29">
        <f t="shared" si="24"/>
        <v>9639154.4332079124</v>
      </c>
      <c r="K300" s="29">
        <f>IF(K299*(1+Inputs!$B$12)-Inputs!$B$14&lt;0.005,0,K299*(1+Inputs!$B$12)-Inputs!$B$14)</f>
        <v>3752707.5191201349</v>
      </c>
    </row>
    <row r="301" spans="1:11" x14ac:dyDescent="0.3">
      <c r="A301" s="27">
        <v>298</v>
      </c>
      <c r="B301" s="28">
        <f>EDATE(Inputs!$B$7,A301-1)</f>
        <v>54701</v>
      </c>
      <c r="C301" s="29">
        <f t="shared" si="22"/>
        <v>3752707.5191199537</v>
      </c>
      <c r="D301" s="29">
        <f>IF(C301&gt;0.005,MIN(Inputs!$B$14,C301+E301),0)</f>
        <v>36654.703414437572</v>
      </c>
      <c r="E301" s="29">
        <f>IF(C301&gt;0.005,C301*Inputs!$B$12,0)</f>
        <v>26581.678260433007</v>
      </c>
      <c r="F301" s="29">
        <f t="shared" si="20"/>
        <v>10073.025154004565</v>
      </c>
      <c r="G301" s="29">
        <f>IF(C301-F301&gt;0.005,MIN(SUMIF(Inputs!$D$5:$D$263,A301,Inputs!$E$5:$E$263),C301-F301),0)</f>
        <v>0</v>
      </c>
      <c r="H301" s="29">
        <f t="shared" si="21"/>
        <v>3742634.4939659494</v>
      </c>
      <c r="I301" s="29">
        <f t="shared" si="23"/>
        <v>1257365.506034052</v>
      </c>
      <c r="J301" s="29">
        <f t="shared" si="24"/>
        <v>9665736.1114683449</v>
      </c>
      <c r="K301" s="29">
        <f>IF(K300*(1+Inputs!$B$12)-Inputs!$B$14&lt;0.005,0,K300*(1+Inputs!$B$12)-Inputs!$B$14)</f>
        <v>3742634.4939661319</v>
      </c>
    </row>
    <row r="302" spans="1:11" x14ac:dyDescent="0.3">
      <c r="A302" s="27">
        <v>299</v>
      </c>
      <c r="B302" s="28">
        <f>EDATE(Inputs!$B$7,A302-1)</f>
        <v>54732</v>
      </c>
      <c r="C302" s="29">
        <f t="shared" si="22"/>
        <v>3742634.4939659494</v>
      </c>
      <c r="D302" s="29">
        <f>IF(C302&gt;0.005,MIN(Inputs!$B$14,C302+E302),0)</f>
        <v>36654.703414437572</v>
      </c>
      <c r="E302" s="29">
        <f>IF(C302&gt;0.005,C302*Inputs!$B$12,0)</f>
        <v>26510.327665592144</v>
      </c>
      <c r="F302" s="29">
        <f t="shared" si="20"/>
        <v>10144.375748845428</v>
      </c>
      <c r="G302" s="29">
        <f>IF(C302-F302&gt;0.005,MIN(SUMIF(Inputs!$D$5:$D$263,A302,Inputs!$E$5:$E$263),C302-F302),0)</f>
        <v>0</v>
      </c>
      <c r="H302" s="29">
        <f t="shared" si="21"/>
        <v>3732490.1182171041</v>
      </c>
      <c r="I302" s="29">
        <f t="shared" si="23"/>
        <v>1267509.8817828975</v>
      </c>
      <c r="J302" s="29">
        <f t="shared" si="24"/>
        <v>9692246.4391339365</v>
      </c>
      <c r="K302" s="29">
        <f>IF(K301*(1+Inputs!$B$12)-Inputs!$B$14&lt;0.005,0,K301*(1+Inputs!$B$12)-Inputs!$B$14)</f>
        <v>3732490.1182172881</v>
      </c>
    </row>
    <row r="303" spans="1:11" x14ac:dyDescent="0.3">
      <c r="A303" s="27">
        <v>300</v>
      </c>
      <c r="B303" s="28">
        <f>EDATE(Inputs!$B$7,A303-1)</f>
        <v>54762</v>
      </c>
      <c r="C303" s="29">
        <f t="shared" si="22"/>
        <v>3732490.1182171041</v>
      </c>
      <c r="D303" s="29">
        <f>IF(C303&gt;0.005,MIN(Inputs!$B$14,C303+E303),0)</f>
        <v>36654.703414437572</v>
      </c>
      <c r="E303" s="29">
        <f>IF(C303&gt;0.005,C303*Inputs!$B$12,0)</f>
        <v>26438.47167070449</v>
      </c>
      <c r="F303" s="29">
        <f t="shared" si="20"/>
        <v>10216.231743733082</v>
      </c>
      <c r="G303" s="29">
        <f>IF(C303-F303&gt;0.005,MIN(SUMIF(Inputs!$D$5:$D$263,A303,Inputs!$E$5:$E$263),C303-F303),0)</f>
        <v>0</v>
      </c>
      <c r="H303" s="29">
        <f t="shared" si="21"/>
        <v>3722273.8864733712</v>
      </c>
      <c r="I303" s="29">
        <f t="shared" si="23"/>
        <v>1277726.1135266307</v>
      </c>
      <c r="J303" s="29">
        <f t="shared" si="24"/>
        <v>9718684.9108046405</v>
      </c>
      <c r="K303" s="29">
        <f>IF(K302*(1+Inputs!$B$12)-Inputs!$B$14&lt;0.005,0,K302*(1+Inputs!$B$12)-Inputs!$B$14)</f>
        <v>3722273.8864735565</v>
      </c>
    </row>
    <row r="304" spans="1:11" x14ac:dyDescent="0.3">
      <c r="A304" s="27">
        <v>301</v>
      </c>
      <c r="B304" s="28">
        <f>EDATE(Inputs!$B$7,A304-1)</f>
        <v>54793</v>
      </c>
      <c r="C304" s="29">
        <f t="shared" si="22"/>
        <v>3722273.8864733712</v>
      </c>
      <c r="D304" s="29">
        <f>IF(C304&gt;0.005,MIN(Inputs!$B$14,C304+E304),0)</f>
        <v>36654.703414437572</v>
      </c>
      <c r="E304" s="29">
        <f>IF(C304&gt;0.005,C304*Inputs!$B$12,0)</f>
        <v>26366.106695853046</v>
      </c>
      <c r="F304" s="29">
        <f t="shared" si="20"/>
        <v>10288.596718584526</v>
      </c>
      <c r="G304" s="29">
        <f>IF(C304-F304&gt;0.005,MIN(SUMIF(Inputs!$D$5:$D$263,A304,Inputs!$E$5:$E$263),C304-F304),0)</f>
        <v>0</v>
      </c>
      <c r="H304" s="29">
        <f t="shared" si="21"/>
        <v>3711985.2897547865</v>
      </c>
      <c r="I304" s="29">
        <f t="shared" si="23"/>
        <v>1288014.7102452151</v>
      </c>
      <c r="J304" s="29">
        <f t="shared" si="24"/>
        <v>9745051.0175004937</v>
      </c>
      <c r="K304" s="29">
        <f>IF(K303*(1+Inputs!$B$12)-Inputs!$B$14&lt;0.005,0,K303*(1+Inputs!$B$12)-Inputs!$B$14)</f>
        <v>3711985.2897549737</v>
      </c>
    </row>
    <row r="305" spans="1:11" x14ac:dyDescent="0.3">
      <c r="A305" s="27">
        <v>302</v>
      </c>
      <c r="B305" s="28">
        <f>EDATE(Inputs!$B$7,A305-1)</f>
        <v>54824</v>
      </c>
      <c r="C305" s="29">
        <f t="shared" si="22"/>
        <v>3711985.2897547865</v>
      </c>
      <c r="D305" s="29">
        <f>IF(C305&gt;0.005,MIN(Inputs!$B$14,C305+E305),0)</f>
        <v>36654.703414437572</v>
      </c>
      <c r="E305" s="29">
        <f>IF(C305&gt;0.005,C305*Inputs!$B$12,0)</f>
        <v>26293.229135763075</v>
      </c>
      <c r="F305" s="29">
        <f t="shared" si="20"/>
        <v>10361.474278674497</v>
      </c>
      <c r="G305" s="29">
        <f>IF(C305-F305&gt;0.005,MIN(SUMIF(Inputs!$D$5:$D$263,A305,Inputs!$E$5:$E$263),C305-F305),0)</f>
        <v>0</v>
      </c>
      <c r="H305" s="29">
        <f t="shared" si="21"/>
        <v>3701623.8154761121</v>
      </c>
      <c r="I305" s="29">
        <f t="shared" si="23"/>
        <v>1298376.1845238896</v>
      </c>
      <c r="J305" s="29">
        <f t="shared" si="24"/>
        <v>9771344.2466362566</v>
      </c>
      <c r="K305" s="29">
        <f>IF(K304*(1+Inputs!$B$12)-Inputs!$B$14&lt;0.005,0,K304*(1+Inputs!$B$12)-Inputs!$B$14)</f>
        <v>3701623.8154763007</v>
      </c>
    </row>
    <row r="306" spans="1:11" x14ac:dyDescent="0.3">
      <c r="A306" s="27">
        <v>303</v>
      </c>
      <c r="B306" s="28">
        <f>EDATE(Inputs!$B$7,A306-1)</f>
        <v>54852</v>
      </c>
      <c r="C306" s="29">
        <f t="shared" si="22"/>
        <v>3701623.8154761121</v>
      </c>
      <c r="D306" s="29">
        <f>IF(C306&gt;0.005,MIN(Inputs!$B$14,C306+E306),0)</f>
        <v>36654.703414437572</v>
      </c>
      <c r="E306" s="29">
        <f>IF(C306&gt;0.005,C306*Inputs!$B$12,0)</f>
        <v>26219.835359622462</v>
      </c>
      <c r="F306" s="29">
        <f t="shared" si="20"/>
        <v>10434.86805481511</v>
      </c>
      <c r="G306" s="29">
        <f>IF(C306-F306&gt;0.005,MIN(SUMIF(Inputs!$D$5:$D$263,A306,Inputs!$E$5:$E$263),C306-F306),0)</f>
        <v>0</v>
      </c>
      <c r="H306" s="29">
        <f t="shared" si="21"/>
        <v>3691188.947421297</v>
      </c>
      <c r="I306" s="29">
        <f t="shared" si="23"/>
        <v>1308811.0525787047</v>
      </c>
      <c r="J306" s="29">
        <f t="shared" si="24"/>
        <v>9797564.0819958784</v>
      </c>
      <c r="K306" s="29">
        <f>IF(K305*(1+Inputs!$B$12)-Inputs!$B$14&lt;0.005,0,K305*(1+Inputs!$B$12)-Inputs!$B$14)</f>
        <v>3691188.947421487</v>
      </c>
    </row>
    <row r="307" spans="1:11" x14ac:dyDescent="0.3">
      <c r="A307" s="27">
        <v>304</v>
      </c>
      <c r="B307" s="28">
        <f>EDATE(Inputs!$B$7,A307-1)</f>
        <v>54883</v>
      </c>
      <c r="C307" s="29">
        <f t="shared" si="22"/>
        <v>3691188.947421297</v>
      </c>
      <c r="D307" s="29">
        <f>IF(C307&gt;0.005,MIN(Inputs!$B$14,C307+E307),0)</f>
        <v>36654.703414437572</v>
      </c>
      <c r="E307" s="29">
        <f>IF(C307&gt;0.005,C307*Inputs!$B$12,0)</f>
        <v>26145.921710900857</v>
      </c>
      <c r="F307" s="29">
        <f t="shared" si="20"/>
        <v>10508.781703536715</v>
      </c>
      <c r="G307" s="29">
        <f>IF(C307-F307&gt;0.005,MIN(SUMIF(Inputs!$D$5:$D$263,A307,Inputs!$E$5:$E$263),C307-F307),0)</f>
        <v>0</v>
      </c>
      <c r="H307" s="29">
        <f t="shared" si="21"/>
        <v>3680680.1657177601</v>
      </c>
      <c r="I307" s="29">
        <f t="shared" si="23"/>
        <v>1319319.8342822413</v>
      </c>
      <c r="J307" s="29">
        <f t="shared" si="24"/>
        <v>9823710.0037067793</v>
      </c>
      <c r="K307" s="29">
        <f>IF(K306*(1+Inputs!$B$12)-Inputs!$B$14&lt;0.005,0,K306*(1+Inputs!$B$12)-Inputs!$B$14)</f>
        <v>3680680.165717952</v>
      </c>
    </row>
    <row r="308" spans="1:11" x14ac:dyDescent="0.3">
      <c r="A308" s="27">
        <v>305</v>
      </c>
      <c r="B308" s="28">
        <f>EDATE(Inputs!$B$7,A308-1)</f>
        <v>54913</v>
      </c>
      <c r="C308" s="29">
        <f t="shared" si="22"/>
        <v>3680680.1657177601</v>
      </c>
      <c r="D308" s="29">
        <f>IF(C308&gt;0.005,MIN(Inputs!$B$14,C308+E308),0)</f>
        <v>36654.703414437572</v>
      </c>
      <c r="E308" s="29">
        <f>IF(C308&gt;0.005,C308*Inputs!$B$12,0)</f>
        <v>26071.484507167468</v>
      </c>
      <c r="F308" s="29">
        <f t="shared" si="20"/>
        <v>10583.218907270104</v>
      </c>
      <c r="G308" s="29">
        <f>IF(C308-F308&gt;0.005,MIN(SUMIF(Inputs!$D$5:$D$263,A308,Inputs!$E$5:$E$263),C308-F308),0)</f>
        <v>0</v>
      </c>
      <c r="H308" s="29">
        <f t="shared" si="21"/>
        <v>3670096.94681049</v>
      </c>
      <c r="I308" s="29">
        <f t="shared" si="23"/>
        <v>1329903.0531895114</v>
      </c>
      <c r="J308" s="29">
        <f t="shared" si="24"/>
        <v>9849781.488213947</v>
      </c>
      <c r="K308" s="29">
        <f>IF(K307*(1+Inputs!$B$12)-Inputs!$B$14&lt;0.005,0,K307*(1+Inputs!$B$12)-Inputs!$B$14)</f>
        <v>3670096.9468106832</v>
      </c>
    </row>
    <row r="309" spans="1:11" x14ac:dyDescent="0.3">
      <c r="A309" s="27">
        <v>306</v>
      </c>
      <c r="B309" s="28">
        <f>EDATE(Inputs!$B$7,A309-1)</f>
        <v>54944</v>
      </c>
      <c r="C309" s="29">
        <f t="shared" si="22"/>
        <v>3670096.94681049</v>
      </c>
      <c r="D309" s="29">
        <f>IF(C309&gt;0.005,MIN(Inputs!$B$14,C309+E309),0)</f>
        <v>36654.703414437572</v>
      </c>
      <c r="E309" s="29">
        <f>IF(C309&gt;0.005,C309*Inputs!$B$12,0)</f>
        <v>25996.520039907638</v>
      </c>
      <c r="F309" s="29">
        <f t="shared" si="20"/>
        <v>10658.183374529934</v>
      </c>
      <c r="G309" s="29">
        <f>IF(C309-F309&gt;0.005,MIN(SUMIF(Inputs!$D$5:$D$263,A309,Inputs!$E$5:$E$263),C309-F309),0)</f>
        <v>0</v>
      </c>
      <c r="H309" s="29">
        <f t="shared" si="21"/>
        <v>3659438.7634359603</v>
      </c>
      <c r="I309" s="29">
        <f t="shared" si="23"/>
        <v>1340561.2365640413</v>
      </c>
      <c r="J309" s="29">
        <f t="shared" si="24"/>
        <v>9875778.0082538538</v>
      </c>
      <c r="K309" s="29">
        <f>IF(K308*(1+Inputs!$B$12)-Inputs!$B$14&lt;0.005,0,K308*(1+Inputs!$B$12)-Inputs!$B$14)</f>
        <v>3659438.7634361549</v>
      </c>
    </row>
    <row r="310" spans="1:11" x14ac:dyDescent="0.3">
      <c r="A310" s="27">
        <v>307</v>
      </c>
      <c r="B310" s="28">
        <f>EDATE(Inputs!$B$7,A310-1)</f>
        <v>54974</v>
      </c>
      <c r="C310" s="29">
        <f t="shared" si="22"/>
        <v>3659438.7634359603</v>
      </c>
      <c r="D310" s="29">
        <f>IF(C310&gt;0.005,MIN(Inputs!$B$14,C310+E310),0)</f>
        <v>36654.703414437572</v>
      </c>
      <c r="E310" s="29">
        <f>IF(C310&gt;0.005,C310*Inputs!$B$12,0)</f>
        <v>25921.024574338055</v>
      </c>
      <c r="F310" s="29">
        <f t="shared" si="20"/>
        <v>10733.678840099517</v>
      </c>
      <c r="G310" s="29">
        <f>IF(C310-F310&gt;0.005,MIN(SUMIF(Inputs!$D$5:$D$263,A310,Inputs!$E$5:$E$263),C310-F310),0)</f>
        <v>0</v>
      </c>
      <c r="H310" s="29">
        <f t="shared" si="21"/>
        <v>3648705.0845958609</v>
      </c>
      <c r="I310" s="29">
        <f t="shared" si="23"/>
        <v>1351294.9154041409</v>
      </c>
      <c r="J310" s="29">
        <f t="shared" si="24"/>
        <v>9901699.0328281913</v>
      </c>
      <c r="K310" s="29">
        <f>IF(K309*(1+Inputs!$B$12)-Inputs!$B$14&lt;0.005,0,K309*(1+Inputs!$B$12)-Inputs!$B$14)</f>
        <v>3648705.084596057</v>
      </c>
    </row>
    <row r="311" spans="1:11" x14ac:dyDescent="0.3">
      <c r="A311" s="27">
        <v>308</v>
      </c>
      <c r="B311" s="28">
        <f>EDATE(Inputs!$B$7,A311-1)</f>
        <v>55005</v>
      </c>
      <c r="C311" s="29">
        <f t="shared" si="22"/>
        <v>3648705.0845958609</v>
      </c>
      <c r="D311" s="29">
        <f>IF(C311&gt;0.005,MIN(Inputs!$B$14,C311+E311),0)</f>
        <v>36654.703414437572</v>
      </c>
      <c r="E311" s="29">
        <f>IF(C311&gt;0.005,C311*Inputs!$B$12,0)</f>
        <v>25844.994349220684</v>
      </c>
      <c r="F311" s="29">
        <f t="shared" si="20"/>
        <v>10809.709065216888</v>
      </c>
      <c r="G311" s="29">
        <f>IF(C311-F311&gt;0.005,MIN(SUMIF(Inputs!$D$5:$D$263,A311,Inputs!$E$5:$E$263),C311-F311),0)</f>
        <v>0</v>
      </c>
      <c r="H311" s="29">
        <f t="shared" si="21"/>
        <v>3637895.3755306439</v>
      </c>
      <c r="I311" s="29">
        <f t="shared" si="23"/>
        <v>1362104.6244693578</v>
      </c>
      <c r="J311" s="29">
        <f t="shared" si="24"/>
        <v>9927544.0271774121</v>
      </c>
      <c r="K311" s="29">
        <f>IF(K310*(1+Inputs!$B$12)-Inputs!$B$14&lt;0.005,0,K310*(1+Inputs!$B$12)-Inputs!$B$14)</f>
        <v>3637895.3755308418</v>
      </c>
    </row>
    <row r="312" spans="1:11" x14ac:dyDescent="0.3">
      <c r="A312" s="27">
        <v>309</v>
      </c>
      <c r="B312" s="28">
        <f>EDATE(Inputs!$B$7,A312-1)</f>
        <v>55036</v>
      </c>
      <c r="C312" s="29">
        <f t="shared" si="22"/>
        <v>3637895.3755306439</v>
      </c>
      <c r="D312" s="29">
        <f>IF(C312&gt;0.005,MIN(Inputs!$B$14,C312+E312),0)</f>
        <v>36654.703414437572</v>
      </c>
      <c r="E312" s="29">
        <f>IF(C312&gt;0.005,C312*Inputs!$B$12,0)</f>
        <v>25768.425576675396</v>
      </c>
      <c r="F312" s="29">
        <f t="shared" si="20"/>
        <v>10886.277837762176</v>
      </c>
      <c r="G312" s="29">
        <f>IF(C312-F312&gt;0.005,MIN(SUMIF(Inputs!$D$5:$D$263,A312,Inputs!$E$5:$E$263),C312-F312),0)</f>
        <v>0</v>
      </c>
      <c r="H312" s="29">
        <f t="shared" si="21"/>
        <v>3627009.0976928817</v>
      </c>
      <c r="I312" s="29">
        <f t="shared" si="23"/>
        <v>1372990.9023071199</v>
      </c>
      <c r="J312" s="29">
        <f t="shared" si="24"/>
        <v>9953312.4527540877</v>
      </c>
      <c r="K312" s="29">
        <f>IF(K311*(1+Inputs!$B$12)-Inputs!$B$14&lt;0.005,0,K311*(1+Inputs!$B$12)-Inputs!$B$14)</f>
        <v>3627009.097693081</v>
      </c>
    </row>
    <row r="313" spans="1:11" x14ac:dyDescent="0.3">
      <c r="A313" s="27">
        <v>310</v>
      </c>
      <c r="B313" s="28">
        <f>EDATE(Inputs!$B$7,A313-1)</f>
        <v>55066</v>
      </c>
      <c r="C313" s="29">
        <f t="shared" si="22"/>
        <v>3627009.0976928817</v>
      </c>
      <c r="D313" s="29">
        <f>IF(C313&gt;0.005,MIN(Inputs!$B$14,C313+E313),0)</f>
        <v>36654.703414437572</v>
      </c>
      <c r="E313" s="29">
        <f>IF(C313&gt;0.005,C313*Inputs!$B$12,0)</f>
        <v>25691.314441991246</v>
      </c>
      <c r="F313" s="29">
        <f t="shared" si="20"/>
        <v>10963.388972446326</v>
      </c>
      <c r="G313" s="29">
        <f>IF(C313-F313&gt;0.005,MIN(SUMIF(Inputs!$D$5:$D$263,A313,Inputs!$E$5:$E$263),C313-F313),0)</f>
        <v>0</v>
      </c>
      <c r="H313" s="29">
        <f t="shared" si="21"/>
        <v>3616045.7087204354</v>
      </c>
      <c r="I313" s="29">
        <f t="shared" si="23"/>
        <v>1383954.2912795662</v>
      </c>
      <c r="J313" s="29">
        <f t="shared" si="24"/>
        <v>9979003.7671960797</v>
      </c>
      <c r="K313" s="29">
        <f>IF(K312*(1+Inputs!$B$12)-Inputs!$B$14&lt;0.005,0,K312*(1+Inputs!$B$12)-Inputs!$B$14)</f>
        <v>3616045.7087206361</v>
      </c>
    </row>
    <row r="314" spans="1:11" x14ac:dyDescent="0.3">
      <c r="A314" s="27">
        <v>311</v>
      </c>
      <c r="B314" s="28">
        <f>EDATE(Inputs!$B$7,A314-1)</f>
        <v>55097</v>
      </c>
      <c r="C314" s="29">
        <f t="shared" si="22"/>
        <v>3616045.7087204354</v>
      </c>
      <c r="D314" s="29">
        <f>IF(C314&gt;0.005,MIN(Inputs!$B$14,C314+E314),0)</f>
        <v>36654.703414437572</v>
      </c>
      <c r="E314" s="29">
        <f>IF(C314&gt;0.005,C314*Inputs!$B$12,0)</f>
        <v>25613.657103436421</v>
      </c>
      <c r="F314" s="29">
        <f t="shared" si="20"/>
        <v>11041.046311001151</v>
      </c>
      <c r="G314" s="29">
        <f>IF(C314-F314&gt;0.005,MIN(SUMIF(Inputs!$D$5:$D$263,A314,Inputs!$E$5:$E$263),C314-F314),0)</f>
        <v>0</v>
      </c>
      <c r="H314" s="29">
        <f t="shared" si="21"/>
        <v>3605004.6624094341</v>
      </c>
      <c r="I314" s="29">
        <f t="shared" si="23"/>
        <v>1394995.3375905673</v>
      </c>
      <c r="J314" s="29">
        <f t="shared" si="24"/>
        <v>10004617.424299516</v>
      </c>
      <c r="K314" s="29">
        <f>IF(K313*(1+Inputs!$B$12)-Inputs!$B$14&lt;0.005,0,K313*(1+Inputs!$B$12)-Inputs!$B$14)</f>
        <v>3605004.6624096367</v>
      </c>
    </row>
    <row r="315" spans="1:11" x14ac:dyDescent="0.3">
      <c r="A315" s="27">
        <v>312</v>
      </c>
      <c r="B315" s="28">
        <f>EDATE(Inputs!$B$7,A315-1)</f>
        <v>55127</v>
      </c>
      <c r="C315" s="29">
        <f t="shared" si="22"/>
        <v>3605004.6624094341</v>
      </c>
      <c r="D315" s="29">
        <f>IF(C315&gt;0.005,MIN(Inputs!$B$14,C315+E315),0)</f>
        <v>36654.703414437572</v>
      </c>
      <c r="E315" s="29">
        <f>IF(C315&gt;0.005,C315*Inputs!$B$12,0)</f>
        <v>25535.449692066828</v>
      </c>
      <c r="F315" s="29">
        <f t="shared" si="20"/>
        <v>11119.253722370744</v>
      </c>
      <c r="G315" s="29">
        <f>IF(C315-F315&gt;0.005,MIN(SUMIF(Inputs!$D$5:$D$263,A315,Inputs!$E$5:$E$263),C315-F315),0)</f>
        <v>0</v>
      </c>
      <c r="H315" s="29">
        <f t="shared" si="21"/>
        <v>3593885.4086870635</v>
      </c>
      <c r="I315" s="29">
        <f t="shared" si="23"/>
        <v>1406114.5913129381</v>
      </c>
      <c r="J315" s="29">
        <f t="shared" si="24"/>
        <v>10030152.873991583</v>
      </c>
      <c r="K315" s="29">
        <f>IF(K314*(1+Inputs!$B$12)-Inputs!$B$14&lt;0.005,0,K314*(1+Inputs!$B$12)-Inputs!$B$14)</f>
        <v>3593885.4086872675</v>
      </c>
    </row>
    <row r="316" spans="1:11" x14ac:dyDescent="0.3">
      <c r="A316" s="27">
        <v>313</v>
      </c>
      <c r="B316" s="28">
        <f>EDATE(Inputs!$B$7,A316-1)</f>
        <v>55158</v>
      </c>
      <c r="C316" s="29">
        <f t="shared" si="22"/>
        <v>3593885.4086870635</v>
      </c>
      <c r="D316" s="29">
        <f>IF(C316&gt;0.005,MIN(Inputs!$B$14,C316+E316),0)</f>
        <v>36654.703414437572</v>
      </c>
      <c r="E316" s="29">
        <f>IF(C316&gt;0.005,C316*Inputs!$B$12,0)</f>
        <v>25456.688311533369</v>
      </c>
      <c r="F316" s="29">
        <f t="shared" si="20"/>
        <v>11198.015102904203</v>
      </c>
      <c r="G316" s="29">
        <f>IF(C316-F316&gt;0.005,MIN(SUMIF(Inputs!$D$5:$D$263,A316,Inputs!$E$5:$E$263),C316-F316),0)</f>
        <v>0</v>
      </c>
      <c r="H316" s="29">
        <f t="shared" si="21"/>
        <v>3582687.3935841592</v>
      </c>
      <c r="I316" s="29">
        <f t="shared" si="23"/>
        <v>1417312.6064158424</v>
      </c>
      <c r="J316" s="29">
        <f t="shared" si="24"/>
        <v>10055609.562303117</v>
      </c>
      <c r="K316" s="29">
        <f>IF(K315*(1+Inputs!$B$12)-Inputs!$B$14&lt;0.005,0,K315*(1+Inputs!$B$12)-Inputs!$B$14)</f>
        <v>3582687.393584365</v>
      </c>
    </row>
    <row r="317" spans="1:11" x14ac:dyDescent="0.3">
      <c r="A317" s="27">
        <v>314</v>
      </c>
      <c r="B317" s="28">
        <f>EDATE(Inputs!$B$7,A317-1)</f>
        <v>55189</v>
      </c>
      <c r="C317" s="29">
        <f t="shared" si="22"/>
        <v>3582687.3935841592</v>
      </c>
      <c r="D317" s="29">
        <f>IF(C317&gt;0.005,MIN(Inputs!$B$14,C317+E317),0)</f>
        <v>36654.703414437572</v>
      </c>
      <c r="E317" s="29">
        <f>IF(C317&gt;0.005,C317*Inputs!$B$12,0)</f>
        <v>25377.369037887795</v>
      </c>
      <c r="F317" s="29">
        <f t="shared" si="20"/>
        <v>11277.334376549778</v>
      </c>
      <c r="G317" s="29">
        <f>IF(C317-F317&gt;0.005,MIN(SUMIF(Inputs!$D$5:$D$263,A317,Inputs!$E$5:$E$263),C317-F317),0)</f>
        <v>0</v>
      </c>
      <c r="H317" s="29">
        <f t="shared" si="21"/>
        <v>3571410.0592076094</v>
      </c>
      <c r="I317" s="29">
        <f t="shared" si="23"/>
        <v>1428589.9407923922</v>
      </c>
      <c r="J317" s="29">
        <f t="shared" si="24"/>
        <v>10080986.931341004</v>
      </c>
      <c r="K317" s="29">
        <f>IF(K316*(1+Inputs!$B$12)-Inputs!$B$14&lt;0.005,0,K316*(1+Inputs!$B$12)-Inputs!$B$14)</f>
        <v>3571410.0592078171</v>
      </c>
    </row>
    <row r="318" spans="1:11" x14ac:dyDescent="0.3">
      <c r="A318" s="27">
        <v>315</v>
      </c>
      <c r="B318" s="28">
        <f>EDATE(Inputs!$B$7,A318-1)</f>
        <v>55217</v>
      </c>
      <c r="C318" s="29">
        <f t="shared" si="22"/>
        <v>3571410.0592076094</v>
      </c>
      <c r="D318" s="29">
        <f>IF(C318&gt;0.005,MIN(Inputs!$B$14,C318+E318),0)</f>
        <v>36654.703414437572</v>
      </c>
      <c r="E318" s="29">
        <f>IF(C318&gt;0.005,C318*Inputs!$B$12,0)</f>
        <v>25297.487919387237</v>
      </c>
      <c r="F318" s="29">
        <f t="shared" si="20"/>
        <v>11357.215495050335</v>
      </c>
      <c r="G318" s="29">
        <f>IF(C318-F318&gt;0.005,MIN(SUMIF(Inputs!$D$5:$D$263,A318,Inputs!$E$5:$E$263),C318-F318),0)</f>
        <v>0</v>
      </c>
      <c r="H318" s="29">
        <f t="shared" si="21"/>
        <v>3560052.843712559</v>
      </c>
      <c r="I318" s="29">
        <f t="shared" si="23"/>
        <v>1439947.1562874427</v>
      </c>
      <c r="J318" s="29">
        <f t="shared" si="24"/>
        <v>10106284.41926039</v>
      </c>
      <c r="K318" s="29">
        <f>IF(K317*(1+Inputs!$B$12)-Inputs!$B$14&lt;0.005,0,K317*(1+Inputs!$B$12)-Inputs!$B$14)</f>
        <v>3560052.8437127685</v>
      </c>
    </row>
    <row r="319" spans="1:11" x14ac:dyDescent="0.3">
      <c r="A319" s="27">
        <v>316</v>
      </c>
      <c r="B319" s="28">
        <f>EDATE(Inputs!$B$7,A319-1)</f>
        <v>55248</v>
      </c>
      <c r="C319" s="29">
        <f t="shared" si="22"/>
        <v>3560052.843712559</v>
      </c>
      <c r="D319" s="29">
        <f>IF(C319&gt;0.005,MIN(Inputs!$B$14,C319+E319),0)</f>
        <v>36654.703414437572</v>
      </c>
      <c r="E319" s="29">
        <f>IF(C319&gt;0.005,C319*Inputs!$B$12,0)</f>
        <v>25217.040976297296</v>
      </c>
      <c r="F319" s="29">
        <f t="shared" si="20"/>
        <v>11437.662438140276</v>
      </c>
      <c r="G319" s="29">
        <f>IF(C319-F319&gt;0.005,MIN(SUMIF(Inputs!$D$5:$D$263,A319,Inputs!$E$5:$E$263),C319-F319),0)</f>
        <v>0</v>
      </c>
      <c r="H319" s="29">
        <f t="shared" si="21"/>
        <v>3548615.1812744187</v>
      </c>
      <c r="I319" s="29">
        <f t="shared" si="23"/>
        <v>1451384.8187255829</v>
      </c>
      <c r="J319" s="29">
        <f t="shared" si="24"/>
        <v>10131501.460236687</v>
      </c>
      <c r="K319" s="29">
        <f>IF(K318*(1+Inputs!$B$12)-Inputs!$B$14&lt;0.005,0,K318*(1+Inputs!$B$12)-Inputs!$B$14)</f>
        <v>3548615.1812746301</v>
      </c>
    </row>
    <row r="320" spans="1:11" x14ac:dyDescent="0.3">
      <c r="A320" s="27">
        <v>317</v>
      </c>
      <c r="B320" s="28">
        <f>EDATE(Inputs!$B$7,A320-1)</f>
        <v>55278</v>
      </c>
      <c r="C320" s="29">
        <f t="shared" si="22"/>
        <v>3548615.1812744187</v>
      </c>
      <c r="D320" s="29">
        <f>IF(C320&gt;0.005,MIN(Inputs!$B$14,C320+E320),0)</f>
        <v>36654.703414437572</v>
      </c>
      <c r="E320" s="29">
        <f>IF(C320&gt;0.005,C320*Inputs!$B$12,0)</f>
        <v>25136.024200693802</v>
      </c>
      <c r="F320" s="29">
        <f t="shared" si="20"/>
        <v>11518.67921374377</v>
      </c>
      <c r="G320" s="29">
        <f>IF(C320-F320&gt;0.005,MIN(SUMIF(Inputs!$D$5:$D$263,A320,Inputs!$E$5:$E$263),C320-F320),0)</f>
        <v>0</v>
      </c>
      <c r="H320" s="29">
        <f t="shared" si="21"/>
        <v>3537096.5020606751</v>
      </c>
      <c r="I320" s="29">
        <f t="shared" si="23"/>
        <v>1462903.4979393266</v>
      </c>
      <c r="J320" s="29">
        <f t="shared" si="24"/>
        <v>10156637.484437382</v>
      </c>
      <c r="K320" s="29">
        <f>IF(K319*(1+Inputs!$B$12)-Inputs!$B$14&lt;0.005,0,K319*(1+Inputs!$B$12)-Inputs!$B$14)</f>
        <v>3537096.5020608879</v>
      </c>
    </row>
    <row r="321" spans="1:11" x14ac:dyDescent="0.3">
      <c r="A321" s="27">
        <v>318</v>
      </c>
      <c r="B321" s="28">
        <f>EDATE(Inputs!$B$7,A321-1)</f>
        <v>55309</v>
      </c>
      <c r="C321" s="29">
        <f t="shared" si="22"/>
        <v>3537096.5020606751</v>
      </c>
      <c r="D321" s="29">
        <f>IF(C321&gt;0.005,MIN(Inputs!$B$14,C321+E321),0)</f>
        <v>36654.703414437572</v>
      </c>
      <c r="E321" s="29">
        <f>IF(C321&gt;0.005,C321*Inputs!$B$12,0)</f>
        <v>25054.433556263117</v>
      </c>
      <c r="F321" s="29">
        <f t="shared" si="20"/>
        <v>11600.269858174455</v>
      </c>
      <c r="G321" s="29">
        <f>IF(C321-F321&gt;0.005,MIN(SUMIF(Inputs!$D$5:$D$263,A321,Inputs!$E$5:$E$263),C321-F321),0)</f>
        <v>0</v>
      </c>
      <c r="H321" s="29">
        <f t="shared" si="21"/>
        <v>3525496.2322025006</v>
      </c>
      <c r="I321" s="29">
        <f t="shared" si="23"/>
        <v>1474503.7677975011</v>
      </c>
      <c r="J321" s="29">
        <f t="shared" si="24"/>
        <v>10181691.917993644</v>
      </c>
      <c r="K321" s="29">
        <f>IF(K320*(1+Inputs!$B$12)-Inputs!$B$14&lt;0.005,0,K320*(1+Inputs!$B$12)-Inputs!$B$14)</f>
        <v>3525496.2322027152</v>
      </c>
    </row>
    <row r="322" spans="1:11" x14ac:dyDescent="0.3">
      <c r="A322" s="27">
        <v>319</v>
      </c>
      <c r="B322" s="28">
        <f>EDATE(Inputs!$B$7,A322-1)</f>
        <v>55339</v>
      </c>
      <c r="C322" s="29">
        <f t="shared" si="22"/>
        <v>3525496.2322025006</v>
      </c>
      <c r="D322" s="29">
        <f>IF(C322&gt;0.005,MIN(Inputs!$B$14,C322+E322),0)</f>
        <v>36654.703414437572</v>
      </c>
      <c r="E322" s="29">
        <f>IF(C322&gt;0.005,C322*Inputs!$B$12,0)</f>
        <v>24972.264978101048</v>
      </c>
      <c r="F322" s="29">
        <f t="shared" si="20"/>
        <v>11682.438436336524</v>
      </c>
      <c r="G322" s="29">
        <f>IF(C322-F322&gt;0.005,MIN(SUMIF(Inputs!$D$5:$D$263,A322,Inputs!$E$5:$E$263),C322-F322),0)</f>
        <v>0</v>
      </c>
      <c r="H322" s="29">
        <f t="shared" si="21"/>
        <v>3513813.7937661642</v>
      </c>
      <c r="I322" s="29">
        <f t="shared" si="23"/>
        <v>1486186.2062338376</v>
      </c>
      <c r="J322" s="29">
        <f t="shared" si="24"/>
        <v>10206664.182971746</v>
      </c>
      <c r="K322" s="29">
        <f>IF(K321*(1+Inputs!$B$12)-Inputs!$B$14&lt;0.005,0,K321*(1+Inputs!$B$12)-Inputs!$B$14)</f>
        <v>3513813.7937663803</v>
      </c>
    </row>
    <row r="323" spans="1:11" x14ac:dyDescent="0.3">
      <c r="A323" s="27">
        <v>320</v>
      </c>
      <c r="B323" s="28">
        <f>EDATE(Inputs!$B$7,A323-1)</f>
        <v>55370</v>
      </c>
      <c r="C323" s="29">
        <f t="shared" si="22"/>
        <v>3513813.7937661642</v>
      </c>
      <c r="D323" s="29">
        <f>IF(C323&gt;0.005,MIN(Inputs!$B$14,C323+E323),0)</f>
        <v>36654.703414437572</v>
      </c>
      <c r="E323" s="29">
        <f>IF(C323&gt;0.005,C323*Inputs!$B$12,0)</f>
        <v>24889.514372510333</v>
      </c>
      <c r="F323" s="29">
        <f t="shared" si="20"/>
        <v>11765.189041927239</v>
      </c>
      <c r="G323" s="29">
        <f>IF(C323-F323&gt;0.005,MIN(SUMIF(Inputs!$D$5:$D$263,A323,Inputs!$E$5:$E$263),C323-F323),0)</f>
        <v>0</v>
      </c>
      <c r="H323" s="29">
        <f t="shared" si="21"/>
        <v>3502048.6047242368</v>
      </c>
      <c r="I323" s="29">
        <f t="shared" si="23"/>
        <v>1497951.3952757649</v>
      </c>
      <c r="J323" s="29">
        <f t="shared" si="24"/>
        <v>10231553.697344257</v>
      </c>
      <c r="K323" s="29">
        <f>IF(K322*(1+Inputs!$B$12)-Inputs!$B$14&lt;0.005,0,K322*(1+Inputs!$B$12)-Inputs!$B$14)</f>
        <v>3502048.6047244547</v>
      </c>
    </row>
    <row r="324" spans="1:11" x14ac:dyDescent="0.3">
      <c r="A324" s="27">
        <v>321</v>
      </c>
      <c r="B324" s="28">
        <f>EDATE(Inputs!$B$7,A324-1)</f>
        <v>55401</v>
      </c>
      <c r="C324" s="29">
        <f t="shared" si="22"/>
        <v>3502048.6047242368</v>
      </c>
      <c r="D324" s="29">
        <f>IF(C324&gt;0.005,MIN(Inputs!$B$14,C324+E324),0)</f>
        <v>36654.703414437572</v>
      </c>
      <c r="E324" s="29">
        <f>IF(C324&gt;0.005,C324*Inputs!$B$12,0)</f>
        <v>24806.177616796678</v>
      </c>
      <c r="F324" s="29">
        <f t="shared" ref="F324:F387" si="25">D324-E324</f>
        <v>11848.525797640894</v>
      </c>
      <c r="G324" s="29">
        <f>IF(C324-F324&gt;0.005,MIN(SUMIF(Inputs!$D$5:$D$263,A324,Inputs!$E$5:$E$263),C324-F324),0)</f>
        <v>0</v>
      </c>
      <c r="H324" s="29">
        <f t="shared" ref="H324:H363" si="26">IF(C324-F324-G324&lt;0.005,0,C324-F324-G324)</f>
        <v>3490200.0789265959</v>
      </c>
      <c r="I324" s="29">
        <f t="shared" si="23"/>
        <v>1509799.9210734058</v>
      </c>
      <c r="J324" s="29">
        <f t="shared" si="24"/>
        <v>10256359.874961054</v>
      </c>
      <c r="K324" s="29">
        <f>IF(K323*(1+Inputs!$B$12)-Inputs!$B$14&lt;0.005,0,K323*(1+Inputs!$B$12)-Inputs!$B$14)</f>
        <v>3490200.0789268157</v>
      </c>
    </row>
    <row r="325" spans="1:11" x14ac:dyDescent="0.3">
      <c r="A325" s="27">
        <v>322</v>
      </c>
      <c r="B325" s="28">
        <f>EDATE(Inputs!$B$7,A325-1)</f>
        <v>55431</v>
      </c>
      <c r="C325" s="29">
        <f t="shared" ref="C325:C363" si="27">H324</f>
        <v>3490200.0789265959</v>
      </c>
      <c r="D325" s="29">
        <f>IF(C325&gt;0.005,MIN(Inputs!$B$14,C325+E325),0)</f>
        <v>36654.703414437572</v>
      </c>
      <c r="E325" s="29">
        <f>IF(C325&gt;0.005,C325*Inputs!$B$12,0)</f>
        <v>24722.250559063388</v>
      </c>
      <c r="F325" s="29">
        <f t="shared" si="25"/>
        <v>11932.452855374184</v>
      </c>
      <c r="G325" s="29">
        <f>IF(C325-F325&gt;0.005,MIN(SUMIF(Inputs!$D$5:$D$263,A325,Inputs!$E$5:$E$263),C325-F325),0)</f>
        <v>0</v>
      </c>
      <c r="H325" s="29">
        <f t="shared" si="26"/>
        <v>3478267.6260712217</v>
      </c>
      <c r="I325" s="29">
        <f t="shared" ref="I325:I363" si="28">I324+F325+G325</f>
        <v>1521732.37392878</v>
      </c>
      <c r="J325" s="29">
        <f t="shared" ref="J325:J363" si="29">J324+E325</f>
        <v>10281082.125520118</v>
      </c>
      <c r="K325" s="29">
        <f>IF(K324*(1+Inputs!$B$12)-Inputs!$B$14&lt;0.005,0,K324*(1+Inputs!$B$12)-Inputs!$B$14)</f>
        <v>3478267.6260714433</v>
      </c>
    </row>
    <row r="326" spans="1:11" x14ac:dyDescent="0.3">
      <c r="A326" s="27">
        <v>323</v>
      </c>
      <c r="B326" s="28">
        <f>EDATE(Inputs!$B$7,A326-1)</f>
        <v>55462</v>
      </c>
      <c r="C326" s="29">
        <f t="shared" si="27"/>
        <v>3478267.6260712217</v>
      </c>
      <c r="D326" s="29">
        <f>IF(C326&gt;0.005,MIN(Inputs!$B$14,C326+E326),0)</f>
        <v>36654.703414437572</v>
      </c>
      <c r="E326" s="29">
        <f>IF(C326&gt;0.005,C326*Inputs!$B$12,0)</f>
        <v>24637.729018004487</v>
      </c>
      <c r="F326" s="29">
        <f t="shared" si="25"/>
        <v>12016.974396433085</v>
      </c>
      <c r="G326" s="29">
        <f>IF(C326-F326&gt;0.005,MIN(SUMIF(Inputs!$D$5:$D$263,A326,Inputs!$E$5:$E$263),C326-F326),0)</f>
        <v>0</v>
      </c>
      <c r="H326" s="29">
        <f t="shared" si="26"/>
        <v>3466250.6516747884</v>
      </c>
      <c r="I326" s="29">
        <f t="shared" si="28"/>
        <v>1533749.348325213</v>
      </c>
      <c r="J326" s="29">
        <f t="shared" si="29"/>
        <v>10305719.854538122</v>
      </c>
      <c r="K326" s="29">
        <f>IF(K325*(1+Inputs!$B$12)-Inputs!$B$14&lt;0.005,0,K325*(1+Inputs!$B$12)-Inputs!$B$14)</f>
        <v>3466250.651675012</v>
      </c>
    </row>
    <row r="327" spans="1:11" x14ac:dyDescent="0.3">
      <c r="A327" s="27">
        <v>324</v>
      </c>
      <c r="B327" s="28">
        <f>EDATE(Inputs!$B$7,A327-1)</f>
        <v>55492</v>
      </c>
      <c r="C327" s="29">
        <f t="shared" si="27"/>
        <v>3466250.6516747884</v>
      </c>
      <c r="D327" s="29">
        <f>IF(C327&gt;0.005,MIN(Inputs!$B$14,C327+E327),0)</f>
        <v>36654.703414437572</v>
      </c>
      <c r="E327" s="29">
        <f>IF(C327&gt;0.005,C327*Inputs!$B$12,0)</f>
        <v>24552.608782696421</v>
      </c>
      <c r="F327" s="29">
        <f t="shared" si="25"/>
        <v>12102.094631741151</v>
      </c>
      <c r="G327" s="29">
        <f>IF(C327-F327&gt;0.005,MIN(SUMIF(Inputs!$D$5:$D$263,A327,Inputs!$E$5:$E$263),C327-F327),0)</f>
        <v>0</v>
      </c>
      <c r="H327" s="29">
        <f t="shared" si="26"/>
        <v>3454148.5570430472</v>
      </c>
      <c r="I327" s="29">
        <f t="shared" si="28"/>
        <v>1545851.442956954</v>
      </c>
      <c r="J327" s="29">
        <f t="shared" si="29"/>
        <v>10330272.463320818</v>
      </c>
      <c r="K327" s="29">
        <f>IF(K326*(1+Inputs!$B$12)-Inputs!$B$14&lt;0.005,0,K326*(1+Inputs!$B$12)-Inputs!$B$14)</f>
        <v>3454148.5570432725</v>
      </c>
    </row>
    <row r="328" spans="1:11" x14ac:dyDescent="0.3">
      <c r="A328" s="27">
        <v>325</v>
      </c>
      <c r="B328" s="28">
        <f>EDATE(Inputs!$B$7,A328-1)</f>
        <v>55523</v>
      </c>
      <c r="C328" s="29">
        <f t="shared" si="27"/>
        <v>3454148.5570430472</v>
      </c>
      <c r="D328" s="29">
        <f>IF(C328&gt;0.005,MIN(Inputs!$B$14,C328+E328),0)</f>
        <v>36654.703414437572</v>
      </c>
      <c r="E328" s="29">
        <f>IF(C328&gt;0.005,C328*Inputs!$B$12,0)</f>
        <v>24466.885612388254</v>
      </c>
      <c r="F328" s="29">
        <f t="shared" si="25"/>
        <v>12187.817802049318</v>
      </c>
      <c r="G328" s="29">
        <f>IF(C328-F328&gt;0.005,MIN(SUMIF(Inputs!$D$5:$D$263,A328,Inputs!$E$5:$E$263),C328-F328),0)</f>
        <v>0</v>
      </c>
      <c r="H328" s="29">
        <f t="shared" si="26"/>
        <v>3441960.7392409979</v>
      </c>
      <c r="I328" s="29">
        <f t="shared" si="28"/>
        <v>1558039.2607590032</v>
      </c>
      <c r="J328" s="29">
        <f t="shared" si="29"/>
        <v>10354739.348933207</v>
      </c>
      <c r="K328" s="29">
        <f>IF(K327*(1+Inputs!$B$12)-Inputs!$B$14&lt;0.005,0,K327*(1+Inputs!$B$12)-Inputs!$B$14)</f>
        <v>3441960.7392412252</v>
      </c>
    </row>
    <row r="329" spans="1:11" x14ac:dyDescent="0.3">
      <c r="A329" s="27">
        <v>326</v>
      </c>
      <c r="B329" s="28">
        <f>EDATE(Inputs!$B$7,A329-1)</f>
        <v>55554</v>
      </c>
      <c r="C329" s="29">
        <f t="shared" si="27"/>
        <v>3441960.7392409979</v>
      </c>
      <c r="D329" s="29">
        <f>IF(C329&gt;0.005,MIN(Inputs!$B$14,C329+E329),0)</f>
        <v>36654.703414437572</v>
      </c>
      <c r="E329" s="29">
        <f>IF(C329&gt;0.005,C329*Inputs!$B$12,0)</f>
        <v>24380.555236290405</v>
      </c>
      <c r="F329" s="29">
        <f t="shared" si="25"/>
        <v>12274.148178147167</v>
      </c>
      <c r="G329" s="29">
        <f>IF(C329-F329&gt;0.005,MIN(SUMIF(Inputs!$D$5:$D$263,A329,Inputs!$E$5:$E$263),C329-F329),0)</f>
        <v>0</v>
      </c>
      <c r="H329" s="29">
        <f t="shared" si="26"/>
        <v>3429686.5910628508</v>
      </c>
      <c r="I329" s="29">
        <f t="shared" si="28"/>
        <v>1570313.4089371504</v>
      </c>
      <c r="J329" s="29">
        <f t="shared" si="29"/>
        <v>10379119.904169498</v>
      </c>
      <c r="K329" s="29">
        <f>IF(K328*(1+Inputs!$B$12)-Inputs!$B$14&lt;0.005,0,K328*(1+Inputs!$B$12)-Inputs!$B$14)</f>
        <v>3429686.5910630799</v>
      </c>
    </row>
    <row r="330" spans="1:11" x14ac:dyDescent="0.3">
      <c r="A330" s="27">
        <v>327</v>
      </c>
      <c r="B330" s="28">
        <f>EDATE(Inputs!$B$7,A330-1)</f>
        <v>55583</v>
      </c>
      <c r="C330" s="29">
        <f t="shared" si="27"/>
        <v>3429686.5910628508</v>
      </c>
      <c r="D330" s="29">
        <f>IF(C330&gt;0.005,MIN(Inputs!$B$14,C330+E330),0)</f>
        <v>36654.703414437572</v>
      </c>
      <c r="E330" s="29">
        <f>IF(C330&gt;0.005,C330*Inputs!$B$12,0)</f>
        <v>24293.613353361863</v>
      </c>
      <c r="F330" s="29">
        <f t="shared" si="25"/>
        <v>12361.090061075709</v>
      </c>
      <c r="G330" s="29">
        <f>IF(C330-F330&gt;0.005,MIN(SUMIF(Inputs!$D$5:$D$263,A330,Inputs!$E$5:$E$263),C330-F330),0)</f>
        <v>0</v>
      </c>
      <c r="H330" s="29">
        <f t="shared" si="26"/>
        <v>3417325.5010017753</v>
      </c>
      <c r="I330" s="29">
        <f t="shared" si="28"/>
        <v>1582674.4989982261</v>
      </c>
      <c r="J330" s="29">
        <f t="shared" si="29"/>
        <v>10403413.51752286</v>
      </c>
      <c r="K330" s="29">
        <f>IF(K329*(1+Inputs!$B$12)-Inputs!$B$14&lt;0.005,0,K329*(1+Inputs!$B$12)-Inputs!$B$14)</f>
        <v>3417325.5010020062</v>
      </c>
    </row>
    <row r="331" spans="1:11" x14ac:dyDescent="0.3">
      <c r="A331" s="27">
        <v>328</v>
      </c>
      <c r="B331" s="28">
        <f>EDATE(Inputs!$B$7,A331-1)</f>
        <v>55614</v>
      </c>
      <c r="C331" s="29">
        <f t="shared" si="27"/>
        <v>3417325.5010017753</v>
      </c>
      <c r="D331" s="29">
        <f>IF(C331&gt;0.005,MIN(Inputs!$B$14,C331+E331),0)</f>
        <v>36654.703414437572</v>
      </c>
      <c r="E331" s="29">
        <f>IF(C331&gt;0.005,C331*Inputs!$B$12,0)</f>
        <v>24206.055632095911</v>
      </c>
      <c r="F331" s="29">
        <f t="shared" si="25"/>
        <v>12448.647782341661</v>
      </c>
      <c r="G331" s="29">
        <f>IF(C331-F331&gt;0.005,MIN(SUMIF(Inputs!$D$5:$D$263,A331,Inputs!$E$5:$E$263),C331-F331),0)</f>
        <v>0</v>
      </c>
      <c r="H331" s="29">
        <f t="shared" si="26"/>
        <v>3404876.8532194337</v>
      </c>
      <c r="I331" s="29">
        <f t="shared" si="28"/>
        <v>1595123.1467805677</v>
      </c>
      <c r="J331" s="29">
        <f t="shared" si="29"/>
        <v>10427619.573154956</v>
      </c>
      <c r="K331" s="29">
        <f>IF(K330*(1+Inputs!$B$12)-Inputs!$B$14&lt;0.005,0,K330*(1+Inputs!$B$12)-Inputs!$B$14)</f>
        <v>3404876.8532196665</v>
      </c>
    </row>
    <row r="332" spans="1:11" x14ac:dyDescent="0.3">
      <c r="A332" s="27">
        <v>329</v>
      </c>
      <c r="B332" s="28">
        <f>EDATE(Inputs!$B$7,A332-1)</f>
        <v>55644</v>
      </c>
      <c r="C332" s="29">
        <f t="shared" si="27"/>
        <v>3404876.8532194337</v>
      </c>
      <c r="D332" s="29">
        <f>IF(C332&gt;0.005,MIN(Inputs!$B$14,C332+E332),0)</f>
        <v>36654.703414437572</v>
      </c>
      <c r="E332" s="29">
        <f>IF(C332&gt;0.005,C332*Inputs!$B$12,0)</f>
        <v>24117.877710304325</v>
      </c>
      <c r="F332" s="29">
        <f t="shared" si="25"/>
        <v>12536.825704133247</v>
      </c>
      <c r="G332" s="29">
        <f>IF(C332-F332&gt;0.005,MIN(SUMIF(Inputs!$D$5:$D$263,A332,Inputs!$E$5:$E$263),C332-F332),0)</f>
        <v>0</v>
      </c>
      <c r="H332" s="29">
        <f t="shared" si="26"/>
        <v>3392340.0275153005</v>
      </c>
      <c r="I332" s="29">
        <f t="shared" si="28"/>
        <v>1607659.9724847008</v>
      </c>
      <c r="J332" s="29">
        <f t="shared" si="29"/>
        <v>10451737.450865261</v>
      </c>
      <c r="K332" s="29">
        <f>IF(K331*(1+Inputs!$B$12)-Inputs!$B$14&lt;0.005,0,K331*(1+Inputs!$B$12)-Inputs!$B$14)</f>
        <v>3392340.0275155352</v>
      </c>
    </row>
    <row r="333" spans="1:11" x14ac:dyDescent="0.3">
      <c r="A333" s="27">
        <v>330</v>
      </c>
      <c r="B333" s="28">
        <f>EDATE(Inputs!$B$7,A333-1)</f>
        <v>55675</v>
      </c>
      <c r="C333" s="29">
        <f t="shared" si="27"/>
        <v>3392340.0275153005</v>
      </c>
      <c r="D333" s="29">
        <f>IF(C333&gt;0.005,MIN(Inputs!$B$14,C333+E333),0)</f>
        <v>36654.703414437572</v>
      </c>
      <c r="E333" s="29">
        <f>IF(C333&gt;0.005,C333*Inputs!$B$12,0)</f>
        <v>24029.075194900048</v>
      </c>
      <c r="F333" s="29">
        <f t="shared" si="25"/>
        <v>12625.628219537524</v>
      </c>
      <c r="G333" s="29">
        <f>IF(C333-F333&gt;0.005,MIN(SUMIF(Inputs!$D$5:$D$263,A333,Inputs!$E$5:$E$263),C333-F333),0)</f>
        <v>0</v>
      </c>
      <c r="H333" s="29">
        <f t="shared" si="26"/>
        <v>3379714.3992957631</v>
      </c>
      <c r="I333" s="29">
        <f t="shared" si="28"/>
        <v>1620285.6007042383</v>
      </c>
      <c r="J333" s="29">
        <f t="shared" si="29"/>
        <v>10475766.526060162</v>
      </c>
      <c r="K333" s="29">
        <f>IF(K332*(1+Inputs!$B$12)-Inputs!$B$14&lt;0.005,0,K332*(1+Inputs!$B$12)-Inputs!$B$14)</f>
        <v>3379714.3992959997</v>
      </c>
    </row>
    <row r="334" spans="1:11" x14ac:dyDescent="0.3">
      <c r="A334" s="27">
        <v>331</v>
      </c>
      <c r="B334" s="28">
        <f>EDATE(Inputs!$B$7,A334-1)</f>
        <v>55705</v>
      </c>
      <c r="C334" s="29">
        <f t="shared" si="27"/>
        <v>3379714.3992957631</v>
      </c>
      <c r="D334" s="29">
        <f>IF(C334&gt;0.005,MIN(Inputs!$B$14,C334+E334),0)</f>
        <v>36654.703414437572</v>
      </c>
      <c r="E334" s="29">
        <f>IF(C334&gt;0.005,C334*Inputs!$B$12,0)</f>
        <v>23939.643661678325</v>
      </c>
      <c r="F334" s="29">
        <f t="shared" si="25"/>
        <v>12715.059752759247</v>
      </c>
      <c r="G334" s="29">
        <f>IF(C334-F334&gt;0.005,MIN(SUMIF(Inputs!$D$5:$D$263,A334,Inputs!$E$5:$E$263),C334-F334),0)</f>
        <v>0</v>
      </c>
      <c r="H334" s="29">
        <f t="shared" si="26"/>
        <v>3366999.3395430041</v>
      </c>
      <c r="I334" s="29">
        <f t="shared" si="28"/>
        <v>1633000.6604569976</v>
      </c>
      <c r="J334" s="29">
        <f t="shared" si="29"/>
        <v>10499706.16972184</v>
      </c>
      <c r="K334" s="29">
        <f>IF(K333*(1+Inputs!$B$12)-Inputs!$B$14&lt;0.005,0,K333*(1+Inputs!$B$12)-Inputs!$B$14)</f>
        <v>3366999.3395432425</v>
      </c>
    </row>
    <row r="335" spans="1:11" x14ac:dyDescent="0.3">
      <c r="A335" s="27">
        <v>332</v>
      </c>
      <c r="B335" s="28">
        <f>EDATE(Inputs!$B$7,A335-1)</f>
        <v>55736</v>
      </c>
      <c r="C335" s="29">
        <f t="shared" si="27"/>
        <v>3366999.3395430041</v>
      </c>
      <c r="D335" s="29">
        <f>IF(C335&gt;0.005,MIN(Inputs!$B$14,C335+E335),0)</f>
        <v>36654.703414437572</v>
      </c>
      <c r="E335" s="29">
        <f>IF(C335&gt;0.005,C335*Inputs!$B$12,0)</f>
        <v>23849.57865509628</v>
      </c>
      <c r="F335" s="29">
        <f t="shared" si="25"/>
        <v>12805.124759341292</v>
      </c>
      <c r="G335" s="29">
        <f>IF(C335-F335&gt;0.005,MIN(SUMIF(Inputs!$D$5:$D$263,A335,Inputs!$E$5:$E$263),C335-F335),0)</f>
        <v>0</v>
      </c>
      <c r="H335" s="29">
        <f t="shared" si="26"/>
        <v>3354194.2147836629</v>
      </c>
      <c r="I335" s="29">
        <f t="shared" si="28"/>
        <v>1645805.7852163389</v>
      </c>
      <c r="J335" s="29">
        <f t="shared" si="29"/>
        <v>10523555.748376936</v>
      </c>
      <c r="K335" s="29">
        <f>IF(K334*(1+Inputs!$B$12)-Inputs!$B$14&lt;0.005,0,K334*(1+Inputs!$B$12)-Inputs!$B$14)</f>
        <v>3354194.2147839032</v>
      </c>
    </row>
    <row r="336" spans="1:11" x14ac:dyDescent="0.3">
      <c r="A336" s="27">
        <v>333</v>
      </c>
      <c r="B336" s="28">
        <f>EDATE(Inputs!$B$7,A336-1)</f>
        <v>55767</v>
      </c>
      <c r="C336" s="29">
        <f t="shared" si="27"/>
        <v>3354194.2147836629</v>
      </c>
      <c r="D336" s="29">
        <f>IF(C336&gt;0.005,MIN(Inputs!$B$14,C336+E336),0)</f>
        <v>36654.703414437572</v>
      </c>
      <c r="E336" s="29">
        <f>IF(C336&gt;0.005,C336*Inputs!$B$12,0)</f>
        <v>23758.875688050946</v>
      </c>
      <c r="F336" s="29">
        <f t="shared" si="25"/>
        <v>12895.827726386626</v>
      </c>
      <c r="G336" s="29">
        <f>IF(C336-F336&gt;0.005,MIN(SUMIF(Inputs!$D$5:$D$263,A336,Inputs!$E$5:$E$263),C336-F336),0)</f>
        <v>0</v>
      </c>
      <c r="H336" s="29">
        <f t="shared" si="26"/>
        <v>3341298.3870572764</v>
      </c>
      <c r="I336" s="29">
        <f t="shared" si="28"/>
        <v>1658701.6129427257</v>
      </c>
      <c r="J336" s="29">
        <f t="shared" si="29"/>
        <v>10547314.624064988</v>
      </c>
      <c r="K336" s="29">
        <f>IF(K335*(1+Inputs!$B$12)-Inputs!$B$14&lt;0.005,0,K335*(1+Inputs!$B$12)-Inputs!$B$14)</f>
        <v>3341298.3870575186</v>
      </c>
    </row>
    <row r="337" spans="1:11" x14ac:dyDescent="0.3">
      <c r="A337" s="27">
        <v>334</v>
      </c>
      <c r="B337" s="28">
        <f>EDATE(Inputs!$B$7,A337-1)</f>
        <v>55797</v>
      </c>
      <c r="C337" s="29">
        <f t="shared" si="27"/>
        <v>3341298.3870572764</v>
      </c>
      <c r="D337" s="29">
        <f>IF(C337&gt;0.005,MIN(Inputs!$B$14,C337+E337),0)</f>
        <v>36654.703414437572</v>
      </c>
      <c r="E337" s="29">
        <f>IF(C337&gt;0.005,C337*Inputs!$B$12,0)</f>
        <v>23667.53024165571</v>
      </c>
      <c r="F337" s="29">
        <f t="shared" si="25"/>
        <v>12987.173172781862</v>
      </c>
      <c r="G337" s="29">
        <f>IF(C337-F337&gt;0.005,MIN(SUMIF(Inputs!$D$5:$D$263,A337,Inputs!$E$5:$E$263),C337-F337),0)</f>
        <v>0</v>
      </c>
      <c r="H337" s="29">
        <f t="shared" si="26"/>
        <v>3328311.2138844947</v>
      </c>
      <c r="I337" s="29">
        <f t="shared" si="28"/>
        <v>1671688.7861155076</v>
      </c>
      <c r="J337" s="29">
        <f t="shared" si="29"/>
        <v>10570982.154306643</v>
      </c>
      <c r="K337" s="29">
        <f>IF(K336*(1+Inputs!$B$12)-Inputs!$B$14&lt;0.005,0,K336*(1+Inputs!$B$12)-Inputs!$B$14)</f>
        <v>3328311.2138847387</v>
      </c>
    </row>
    <row r="338" spans="1:11" x14ac:dyDescent="0.3">
      <c r="A338" s="27">
        <v>335</v>
      </c>
      <c r="B338" s="28">
        <f>EDATE(Inputs!$B$7,A338-1)</f>
        <v>55828</v>
      </c>
      <c r="C338" s="29">
        <f t="shared" si="27"/>
        <v>3328311.2138844947</v>
      </c>
      <c r="D338" s="29">
        <f>IF(C338&gt;0.005,MIN(Inputs!$B$14,C338+E338),0)</f>
        <v>36654.703414437572</v>
      </c>
      <c r="E338" s="29">
        <f>IF(C338&gt;0.005,C338*Inputs!$B$12,0)</f>
        <v>23575.537765015171</v>
      </c>
      <c r="F338" s="29">
        <f t="shared" si="25"/>
        <v>13079.165649422401</v>
      </c>
      <c r="G338" s="29">
        <f>IF(C338-F338&gt;0.005,MIN(SUMIF(Inputs!$D$5:$D$263,A338,Inputs!$E$5:$E$263),C338-F338),0)</f>
        <v>0</v>
      </c>
      <c r="H338" s="29">
        <f t="shared" si="26"/>
        <v>3315232.0482350723</v>
      </c>
      <c r="I338" s="29">
        <f t="shared" si="28"/>
        <v>1684767.95176493</v>
      </c>
      <c r="J338" s="29">
        <f t="shared" si="29"/>
        <v>10594557.692071658</v>
      </c>
      <c r="K338" s="29">
        <f>IF(K337*(1+Inputs!$B$12)-Inputs!$B$14&lt;0.005,0,K337*(1+Inputs!$B$12)-Inputs!$B$14)</f>
        <v>3315232.0482353182</v>
      </c>
    </row>
    <row r="339" spans="1:11" x14ac:dyDescent="0.3">
      <c r="A339" s="27">
        <v>336</v>
      </c>
      <c r="B339" s="28">
        <f>EDATE(Inputs!$B$7,A339-1)</f>
        <v>55858</v>
      </c>
      <c r="C339" s="29">
        <f t="shared" si="27"/>
        <v>3315232.0482350723</v>
      </c>
      <c r="D339" s="29">
        <f>IF(C339&gt;0.005,MIN(Inputs!$B$14,C339+E339),0)</f>
        <v>36654.703414437572</v>
      </c>
      <c r="E339" s="29">
        <f>IF(C339&gt;0.005,C339*Inputs!$B$12,0)</f>
        <v>23482.893674998431</v>
      </c>
      <c r="F339" s="29">
        <f t="shared" si="25"/>
        <v>13171.809739439141</v>
      </c>
      <c r="G339" s="29">
        <f>IF(C339-F339&gt;0.005,MIN(SUMIF(Inputs!$D$5:$D$263,A339,Inputs!$E$5:$E$263),C339-F339),0)</f>
        <v>0</v>
      </c>
      <c r="H339" s="29">
        <f t="shared" si="26"/>
        <v>3302060.238495633</v>
      </c>
      <c r="I339" s="29">
        <f t="shared" si="28"/>
        <v>1697939.7615043691</v>
      </c>
      <c r="J339" s="29">
        <f t="shared" si="29"/>
        <v>10618040.585746655</v>
      </c>
      <c r="K339" s="29">
        <f>IF(K338*(1+Inputs!$B$12)-Inputs!$B$14&lt;0.005,0,K338*(1+Inputs!$B$12)-Inputs!$B$14)</f>
        <v>3302060.2384958807</v>
      </c>
    </row>
    <row r="340" spans="1:11" x14ac:dyDescent="0.3">
      <c r="A340" s="27">
        <v>337</v>
      </c>
      <c r="B340" s="28">
        <f>EDATE(Inputs!$B$7,A340-1)</f>
        <v>55889</v>
      </c>
      <c r="C340" s="29">
        <f t="shared" si="27"/>
        <v>3302060.238495633</v>
      </c>
      <c r="D340" s="29">
        <f>IF(C340&gt;0.005,MIN(Inputs!$B$14,C340+E340),0)</f>
        <v>36654.703414437572</v>
      </c>
      <c r="E340" s="29">
        <f>IF(C340&gt;0.005,C340*Inputs!$B$12,0)</f>
        <v>23389.593356010737</v>
      </c>
      <c r="F340" s="29">
        <f t="shared" si="25"/>
        <v>13265.110058426835</v>
      </c>
      <c r="G340" s="29">
        <f>IF(C340-F340&gt;0.005,MIN(SUMIF(Inputs!$D$5:$D$263,A340,Inputs!$E$5:$E$263),C340-F340),0)</f>
        <v>0</v>
      </c>
      <c r="H340" s="29">
        <f t="shared" si="26"/>
        <v>3288795.1284372061</v>
      </c>
      <c r="I340" s="29">
        <f t="shared" si="28"/>
        <v>1711204.8715627959</v>
      </c>
      <c r="J340" s="29">
        <f t="shared" si="29"/>
        <v>10641430.179102667</v>
      </c>
      <c r="K340" s="29">
        <f>IF(K339*(1+Inputs!$B$12)-Inputs!$B$14&lt;0.005,0,K339*(1+Inputs!$B$12)-Inputs!$B$14)</f>
        <v>3288795.1284374557</v>
      </c>
    </row>
    <row r="341" spans="1:11" x14ac:dyDescent="0.3">
      <c r="A341" s="27">
        <v>338</v>
      </c>
      <c r="B341" s="28">
        <f>EDATE(Inputs!$B$7,A341-1)</f>
        <v>55920</v>
      </c>
      <c r="C341" s="29">
        <f t="shared" si="27"/>
        <v>3288795.1284372061</v>
      </c>
      <c r="D341" s="29">
        <f>IF(C341&gt;0.005,MIN(Inputs!$B$14,C341+E341),0)</f>
        <v>36654.703414437572</v>
      </c>
      <c r="E341" s="29">
        <f>IF(C341&gt;0.005,C341*Inputs!$B$12,0)</f>
        <v>23295.632159763547</v>
      </c>
      <c r="F341" s="29">
        <f t="shared" si="25"/>
        <v>13359.071254674025</v>
      </c>
      <c r="G341" s="29">
        <f>IF(C341-F341&gt;0.005,MIN(SUMIF(Inputs!$D$5:$D$263,A341,Inputs!$E$5:$E$263),C341-F341),0)</f>
        <v>0</v>
      </c>
      <c r="H341" s="29">
        <f t="shared" si="26"/>
        <v>3275436.0571825323</v>
      </c>
      <c r="I341" s="29">
        <f t="shared" si="28"/>
        <v>1724563.9428174701</v>
      </c>
      <c r="J341" s="29">
        <f t="shared" si="29"/>
        <v>10664725.811262431</v>
      </c>
      <c r="K341" s="29">
        <f>IF(K340*(1+Inputs!$B$12)-Inputs!$B$14&lt;0.005,0,K340*(1+Inputs!$B$12)-Inputs!$B$14)</f>
        <v>3275436.0571827837</v>
      </c>
    </row>
    <row r="342" spans="1:11" x14ac:dyDescent="0.3">
      <c r="A342" s="27">
        <v>339</v>
      </c>
      <c r="B342" s="28">
        <f>EDATE(Inputs!$B$7,A342-1)</f>
        <v>55948</v>
      </c>
      <c r="C342" s="29">
        <f t="shared" si="27"/>
        <v>3275436.0571825323</v>
      </c>
      <c r="D342" s="29">
        <f>IF(C342&gt;0.005,MIN(Inputs!$B$14,C342+E342),0)</f>
        <v>36654.703414437572</v>
      </c>
      <c r="E342" s="29">
        <f>IF(C342&gt;0.005,C342*Inputs!$B$12,0)</f>
        <v>23201.005405042939</v>
      </c>
      <c r="F342" s="29">
        <f t="shared" si="25"/>
        <v>13453.698009394633</v>
      </c>
      <c r="G342" s="29">
        <f>IF(C342-F342&gt;0.005,MIN(SUMIF(Inputs!$D$5:$D$263,A342,Inputs!$E$5:$E$263),C342-F342),0)</f>
        <v>0</v>
      </c>
      <c r="H342" s="29">
        <f t="shared" si="26"/>
        <v>3261982.3591731377</v>
      </c>
      <c r="I342" s="29">
        <f t="shared" si="28"/>
        <v>1738017.6408268646</v>
      </c>
      <c r="J342" s="29">
        <f t="shared" si="29"/>
        <v>10687926.816667473</v>
      </c>
      <c r="K342" s="29">
        <f>IF(K341*(1+Inputs!$B$12)-Inputs!$B$14&lt;0.005,0,K341*(1+Inputs!$B$12)-Inputs!$B$14)</f>
        <v>3261982.359173391</v>
      </c>
    </row>
    <row r="343" spans="1:11" x14ac:dyDescent="0.3">
      <c r="A343" s="27">
        <v>340</v>
      </c>
      <c r="B343" s="28">
        <f>EDATE(Inputs!$B$7,A343-1)</f>
        <v>55979</v>
      </c>
      <c r="C343" s="29">
        <f t="shared" si="27"/>
        <v>3261982.3591731377</v>
      </c>
      <c r="D343" s="29">
        <f>IF(C343&gt;0.005,MIN(Inputs!$B$14,C343+E343),0)</f>
        <v>36654.703414437572</v>
      </c>
      <c r="E343" s="29">
        <f>IF(C343&gt;0.005,C343*Inputs!$B$12,0)</f>
        <v>23105.708377476392</v>
      </c>
      <c r="F343" s="29">
        <f t="shared" si="25"/>
        <v>13548.99503696118</v>
      </c>
      <c r="G343" s="29">
        <f>IF(C343-F343&gt;0.005,MIN(SUMIF(Inputs!$D$5:$D$263,A343,Inputs!$E$5:$E$263),C343-F343),0)</f>
        <v>0</v>
      </c>
      <c r="H343" s="29">
        <f t="shared" si="26"/>
        <v>3248433.3641361766</v>
      </c>
      <c r="I343" s="29">
        <f t="shared" si="28"/>
        <v>1751566.6358638259</v>
      </c>
      <c r="J343" s="29">
        <f t="shared" si="29"/>
        <v>10711032.52504495</v>
      </c>
      <c r="K343" s="29">
        <f>IF(K342*(1+Inputs!$B$12)-Inputs!$B$14&lt;0.005,0,K342*(1+Inputs!$B$12)-Inputs!$B$14)</f>
        <v>3248433.3641364318</v>
      </c>
    </row>
    <row r="344" spans="1:11" x14ac:dyDescent="0.3">
      <c r="A344" s="27">
        <v>341</v>
      </c>
      <c r="B344" s="28">
        <f>EDATE(Inputs!$B$7,A344-1)</f>
        <v>56009</v>
      </c>
      <c r="C344" s="29">
        <f t="shared" si="27"/>
        <v>3248433.3641361766</v>
      </c>
      <c r="D344" s="29">
        <f>IF(C344&gt;0.005,MIN(Inputs!$B$14,C344+E344),0)</f>
        <v>36654.703414437572</v>
      </c>
      <c r="E344" s="29">
        <f>IF(C344&gt;0.005,C344*Inputs!$B$12,0)</f>
        <v>23009.736329297921</v>
      </c>
      <c r="F344" s="29">
        <f t="shared" si="25"/>
        <v>13644.967085139651</v>
      </c>
      <c r="G344" s="29">
        <f>IF(C344-F344&gt;0.005,MIN(SUMIF(Inputs!$D$5:$D$263,A344,Inputs!$E$5:$E$263),C344-F344),0)</f>
        <v>0</v>
      </c>
      <c r="H344" s="29">
        <f t="shared" si="26"/>
        <v>3234788.3970510368</v>
      </c>
      <c r="I344" s="29">
        <f t="shared" si="28"/>
        <v>1765211.6029489655</v>
      </c>
      <c r="J344" s="29">
        <f t="shared" si="29"/>
        <v>10734042.261374248</v>
      </c>
      <c r="K344" s="29">
        <f>IF(K343*(1+Inputs!$B$12)-Inputs!$B$14&lt;0.005,0,K343*(1+Inputs!$B$12)-Inputs!$B$14)</f>
        <v>3234788.3970512943</v>
      </c>
    </row>
    <row r="345" spans="1:11" x14ac:dyDescent="0.3">
      <c r="A345" s="27">
        <v>342</v>
      </c>
      <c r="B345" s="28">
        <f>EDATE(Inputs!$B$7,A345-1)</f>
        <v>56040</v>
      </c>
      <c r="C345" s="29">
        <f t="shared" si="27"/>
        <v>3234788.3970510368</v>
      </c>
      <c r="D345" s="29">
        <f>IF(C345&gt;0.005,MIN(Inputs!$B$14,C345+E345),0)</f>
        <v>36654.703414437572</v>
      </c>
      <c r="E345" s="29">
        <f>IF(C345&gt;0.005,C345*Inputs!$B$12,0)</f>
        <v>22913.084479111512</v>
      </c>
      <c r="F345" s="29">
        <f t="shared" si="25"/>
        <v>13741.61893532606</v>
      </c>
      <c r="G345" s="29">
        <f>IF(C345-F345&gt;0.005,MIN(SUMIF(Inputs!$D$5:$D$263,A345,Inputs!$E$5:$E$263),C345-F345),0)</f>
        <v>0</v>
      </c>
      <c r="H345" s="29">
        <f t="shared" si="26"/>
        <v>3221046.7781157107</v>
      </c>
      <c r="I345" s="29">
        <f t="shared" si="28"/>
        <v>1778953.2218842916</v>
      </c>
      <c r="J345" s="29">
        <f t="shared" si="29"/>
        <v>10756955.34585336</v>
      </c>
      <c r="K345" s="29">
        <f>IF(K344*(1+Inputs!$B$12)-Inputs!$B$14&lt;0.005,0,K344*(1+Inputs!$B$12)-Inputs!$B$14)</f>
        <v>3221046.7781159701</v>
      </c>
    </row>
    <row r="346" spans="1:11" x14ac:dyDescent="0.3">
      <c r="A346" s="27">
        <v>343</v>
      </c>
      <c r="B346" s="28">
        <f>EDATE(Inputs!$B$7,A346-1)</f>
        <v>56070</v>
      </c>
      <c r="C346" s="29">
        <f t="shared" si="27"/>
        <v>3221046.7781157107</v>
      </c>
      <c r="D346" s="29">
        <f>IF(C346&gt;0.005,MIN(Inputs!$B$14,C346+E346),0)</f>
        <v>36654.703414437572</v>
      </c>
      <c r="E346" s="29">
        <f>IF(C346&gt;0.005,C346*Inputs!$B$12,0)</f>
        <v>22815.748011652951</v>
      </c>
      <c r="F346" s="29">
        <f t="shared" si="25"/>
        <v>13838.955402784621</v>
      </c>
      <c r="G346" s="29">
        <f>IF(C346-F346&gt;0.005,MIN(SUMIF(Inputs!$D$5:$D$263,A346,Inputs!$E$5:$E$263),C346-F346),0)</f>
        <v>0</v>
      </c>
      <c r="H346" s="29">
        <f t="shared" si="26"/>
        <v>3207207.8227129262</v>
      </c>
      <c r="I346" s="29">
        <f t="shared" si="28"/>
        <v>1792792.1772870761</v>
      </c>
      <c r="J346" s="29">
        <f t="shared" si="29"/>
        <v>10779771.093865013</v>
      </c>
      <c r="K346" s="29">
        <f>IF(K345*(1+Inputs!$B$12)-Inputs!$B$14&lt;0.005,0,K345*(1+Inputs!$B$12)-Inputs!$B$14)</f>
        <v>3207207.8227131874</v>
      </c>
    </row>
    <row r="347" spans="1:11" x14ac:dyDescent="0.3">
      <c r="A347" s="27">
        <v>344</v>
      </c>
      <c r="B347" s="28">
        <f>EDATE(Inputs!$B$7,A347-1)</f>
        <v>56101</v>
      </c>
      <c r="C347" s="29">
        <f t="shared" si="27"/>
        <v>3207207.8227129262</v>
      </c>
      <c r="D347" s="29">
        <f>IF(C347&gt;0.005,MIN(Inputs!$B$14,C347+E347),0)</f>
        <v>36654.703414437572</v>
      </c>
      <c r="E347" s="29">
        <f>IF(C347&gt;0.005,C347*Inputs!$B$12,0)</f>
        <v>22717.722077549897</v>
      </c>
      <c r="F347" s="29">
        <f t="shared" si="25"/>
        <v>13936.981336887675</v>
      </c>
      <c r="G347" s="29">
        <f>IF(C347-F347&gt;0.005,MIN(SUMIF(Inputs!$D$5:$D$263,A347,Inputs!$E$5:$E$263),C347-F347),0)</f>
        <v>0</v>
      </c>
      <c r="H347" s="29">
        <f t="shared" si="26"/>
        <v>3193270.8413760387</v>
      </c>
      <c r="I347" s="29">
        <f t="shared" si="28"/>
        <v>1806729.1586239638</v>
      </c>
      <c r="J347" s="29">
        <f t="shared" si="29"/>
        <v>10802488.815942563</v>
      </c>
      <c r="K347" s="29">
        <f>IF(K346*(1+Inputs!$B$12)-Inputs!$B$14&lt;0.005,0,K346*(1+Inputs!$B$12)-Inputs!$B$14)</f>
        <v>3193270.8413763018</v>
      </c>
    </row>
    <row r="348" spans="1:11" x14ac:dyDescent="0.3">
      <c r="A348" s="27">
        <v>345</v>
      </c>
      <c r="B348" s="28">
        <f>EDATE(Inputs!$B$7,A348-1)</f>
        <v>56132</v>
      </c>
      <c r="C348" s="29">
        <f t="shared" si="27"/>
        <v>3193270.8413760387</v>
      </c>
      <c r="D348" s="29">
        <f>IF(C348&gt;0.005,MIN(Inputs!$B$14,C348+E348),0)</f>
        <v>36654.703414437572</v>
      </c>
      <c r="E348" s="29">
        <f>IF(C348&gt;0.005,C348*Inputs!$B$12,0)</f>
        <v>22619.001793080275</v>
      </c>
      <c r="F348" s="29">
        <f t="shared" si="25"/>
        <v>14035.701621357297</v>
      </c>
      <c r="G348" s="29">
        <f>IF(C348-F348&gt;0.005,MIN(SUMIF(Inputs!$D$5:$D$263,A348,Inputs!$E$5:$E$263),C348-F348),0)</f>
        <v>0</v>
      </c>
      <c r="H348" s="29">
        <f t="shared" si="26"/>
        <v>3179235.1397546814</v>
      </c>
      <c r="I348" s="29">
        <f t="shared" si="28"/>
        <v>1820764.8602453212</v>
      </c>
      <c r="J348" s="29">
        <f t="shared" si="29"/>
        <v>10825107.817735644</v>
      </c>
      <c r="K348" s="29">
        <f>IF(K347*(1+Inputs!$B$12)-Inputs!$B$14&lt;0.005,0,K347*(1+Inputs!$B$12)-Inputs!$B$14)</f>
        <v>3179235.1397549468</v>
      </c>
    </row>
    <row r="349" spans="1:11" x14ac:dyDescent="0.3">
      <c r="A349" s="27">
        <v>346</v>
      </c>
      <c r="B349" s="28">
        <f>EDATE(Inputs!$B$7,A349-1)</f>
        <v>56162</v>
      </c>
      <c r="C349" s="29">
        <f t="shared" si="27"/>
        <v>3179235.1397546814</v>
      </c>
      <c r="D349" s="29">
        <f>IF(C349&gt;0.005,MIN(Inputs!$B$14,C349+E349),0)</f>
        <v>36654.703414437572</v>
      </c>
      <c r="E349" s="29">
        <f>IF(C349&gt;0.005,C349*Inputs!$B$12,0)</f>
        <v>22519.582239928994</v>
      </c>
      <c r="F349" s="29">
        <f t="shared" si="25"/>
        <v>14135.121174508578</v>
      </c>
      <c r="G349" s="29">
        <f>IF(C349-F349&gt;0.005,MIN(SUMIF(Inputs!$D$5:$D$263,A349,Inputs!$E$5:$E$263),C349-F349),0)</f>
        <v>0</v>
      </c>
      <c r="H349" s="29">
        <f t="shared" si="26"/>
        <v>3165100.0185801727</v>
      </c>
      <c r="I349" s="29">
        <f t="shared" si="28"/>
        <v>1834899.9814198297</v>
      </c>
      <c r="J349" s="29">
        <f t="shared" si="29"/>
        <v>10847627.399975574</v>
      </c>
      <c r="K349" s="29">
        <f>IF(K348*(1+Inputs!$B$12)-Inputs!$B$14&lt;0.005,0,K348*(1+Inputs!$B$12)-Inputs!$B$14)</f>
        <v>3165100.0185804404</v>
      </c>
    </row>
    <row r="350" spans="1:11" x14ac:dyDescent="0.3">
      <c r="A350" s="27">
        <v>347</v>
      </c>
      <c r="B350" s="28">
        <f>EDATE(Inputs!$B$7,A350-1)</f>
        <v>56193</v>
      </c>
      <c r="C350" s="29">
        <f t="shared" si="27"/>
        <v>3165100.0185801727</v>
      </c>
      <c r="D350" s="29">
        <f>IF(C350&gt;0.005,MIN(Inputs!$B$14,C350+E350),0)</f>
        <v>36654.703414437572</v>
      </c>
      <c r="E350" s="29">
        <f>IF(C350&gt;0.005,C350*Inputs!$B$12,0)</f>
        <v>22419.458464942891</v>
      </c>
      <c r="F350" s="29">
        <f t="shared" si="25"/>
        <v>14235.244949494681</v>
      </c>
      <c r="G350" s="29">
        <f>IF(C350-F350&gt;0.005,MIN(SUMIF(Inputs!$D$5:$D$263,A350,Inputs!$E$5:$E$263),C350-F350),0)</f>
        <v>0</v>
      </c>
      <c r="H350" s="29">
        <f t="shared" si="26"/>
        <v>3150864.7736306782</v>
      </c>
      <c r="I350" s="29">
        <f t="shared" si="28"/>
        <v>1849135.2263693244</v>
      </c>
      <c r="J350" s="29">
        <f t="shared" si="29"/>
        <v>10870046.858440517</v>
      </c>
      <c r="K350" s="29">
        <f>IF(K349*(1+Inputs!$B$12)-Inputs!$B$14&lt;0.005,0,K349*(1+Inputs!$B$12)-Inputs!$B$14)</f>
        <v>3150864.7736309478</v>
      </c>
    </row>
    <row r="351" spans="1:11" x14ac:dyDescent="0.3">
      <c r="A351" s="27">
        <v>348</v>
      </c>
      <c r="B351" s="28">
        <f>EDATE(Inputs!$B$7,A351-1)</f>
        <v>56223</v>
      </c>
      <c r="C351" s="29">
        <f t="shared" si="27"/>
        <v>3150864.7736306782</v>
      </c>
      <c r="D351" s="29">
        <f>IF(C351&gt;0.005,MIN(Inputs!$B$14,C351+E351),0)</f>
        <v>36654.703414437572</v>
      </c>
      <c r="E351" s="29">
        <f>IF(C351&gt;0.005,C351*Inputs!$B$12,0)</f>
        <v>22318.625479883973</v>
      </c>
      <c r="F351" s="29">
        <f t="shared" si="25"/>
        <v>14336.077934553599</v>
      </c>
      <c r="G351" s="29">
        <f>IF(C351-F351&gt;0.005,MIN(SUMIF(Inputs!$D$5:$D$263,A351,Inputs!$E$5:$E$263),C351-F351),0)</f>
        <v>0</v>
      </c>
      <c r="H351" s="29">
        <f t="shared" si="26"/>
        <v>3136528.6956961248</v>
      </c>
      <c r="I351" s="29">
        <f t="shared" si="28"/>
        <v>1863471.304303878</v>
      </c>
      <c r="J351" s="29">
        <f t="shared" si="29"/>
        <v>10892365.483920401</v>
      </c>
      <c r="K351" s="29">
        <f>IF(K350*(1+Inputs!$B$12)-Inputs!$B$14&lt;0.005,0,K350*(1+Inputs!$B$12)-Inputs!$B$14)</f>
        <v>3136528.6956963963</v>
      </c>
    </row>
    <row r="352" spans="1:11" x14ac:dyDescent="0.3">
      <c r="A352" s="27">
        <v>349</v>
      </c>
      <c r="B352" s="28">
        <f>EDATE(Inputs!$B$7,A352-1)</f>
        <v>56254</v>
      </c>
      <c r="C352" s="29">
        <f t="shared" si="27"/>
        <v>3136528.6956961248</v>
      </c>
      <c r="D352" s="29">
        <f>IF(C352&gt;0.005,MIN(Inputs!$B$14,C352+E352),0)</f>
        <v>36654.703414437572</v>
      </c>
      <c r="E352" s="29">
        <f>IF(C352&gt;0.005,C352*Inputs!$B$12,0)</f>
        <v>22217.078261180886</v>
      </c>
      <c r="F352" s="29">
        <f t="shared" si="25"/>
        <v>14437.625153256686</v>
      </c>
      <c r="G352" s="29">
        <f>IF(C352-F352&gt;0.005,MIN(SUMIF(Inputs!$D$5:$D$263,A352,Inputs!$E$5:$E$263),C352-F352),0)</f>
        <v>0</v>
      </c>
      <c r="H352" s="29">
        <f t="shared" si="26"/>
        <v>3122091.0705428682</v>
      </c>
      <c r="I352" s="29">
        <f t="shared" si="28"/>
        <v>1877908.9294571346</v>
      </c>
      <c r="J352" s="29">
        <f t="shared" si="29"/>
        <v>10914582.562181583</v>
      </c>
      <c r="K352" s="29">
        <f>IF(K351*(1+Inputs!$B$12)-Inputs!$B$14&lt;0.005,0,K351*(1+Inputs!$B$12)-Inputs!$B$14)</f>
        <v>3122091.0705431416</v>
      </c>
    </row>
    <row r="353" spans="1:11" x14ac:dyDescent="0.3">
      <c r="A353" s="27">
        <v>350</v>
      </c>
      <c r="B353" s="28">
        <f>EDATE(Inputs!$B$7,A353-1)</f>
        <v>56285</v>
      </c>
      <c r="C353" s="29">
        <f t="shared" si="27"/>
        <v>3122091.0705428682</v>
      </c>
      <c r="D353" s="29">
        <f>IF(C353&gt;0.005,MIN(Inputs!$B$14,C353+E353),0)</f>
        <v>36654.703414437572</v>
      </c>
      <c r="E353" s="29">
        <f>IF(C353&gt;0.005,C353*Inputs!$B$12,0)</f>
        <v>22114.811749678651</v>
      </c>
      <c r="F353" s="29">
        <f t="shared" si="25"/>
        <v>14539.891664758921</v>
      </c>
      <c r="G353" s="29">
        <f>IF(C353-F353&gt;0.005,MIN(SUMIF(Inputs!$D$5:$D$263,A353,Inputs!$E$5:$E$263),C353-F353),0)</f>
        <v>0</v>
      </c>
      <c r="H353" s="29">
        <f t="shared" si="26"/>
        <v>3107551.1788781094</v>
      </c>
      <c r="I353" s="29">
        <f t="shared" si="28"/>
        <v>1892448.8211218936</v>
      </c>
      <c r="J353" s="29">
        <f t="shared" si="29"/>
        <v>10936697.373931261</v>
      </c>
      <c r="K353" s="29">
        <f>IF(K352*(1+Inputs!$B$12)-Inputs!$B$14&lt;0.005,0,K352*(1+Inputs!$B$12)-Inputs!$B$14)</f>
        <v>3107551.1788783846</v>
      </c>
    </row>
    <row r="354" spans="1:11" x14ac:dyDescent="0.3">
      <c r="A354" s="27">
        <v>351</v>
      </c>
      <c r="B354" s="28">
        <f>EDATE(Inputs!$B$7,A354-1)</f>
        <v>56313</v>
      </c>
      <c r="C354" s="29">
        <f t="shared" si="27"/>
        <v>3107551.1788781094</v>
      </c>
      <c r="D354" s="29">
        <f>IF(C354&gt;0.005,MIN(Inputs!$B$14,C354+E354),0)</f>
        <v>36654.703414437572</v>
      </c>
      <c r="E354" s="29">
        <f>IF(C354&gt;0.005,C354*Inputs!$B$12,0)</f>
        <v>22011.820850386612</v>
      </c>
      <c r="F354" s="29">
        <f t="shared" si="25"/>
        <v>14642.88256405096</v>
      </c>
      <c r="G354" s="29">
        <f>IF(C354-F354&gt;0.005,MIN(SUMIF(Inputs!$D$5:$D$263,A354,Inputs!$E$5:$E$263),C354-F354),0)</f>
        <v>0</v>
      </c>
      <c r="H354" s="29">
        <f t="shared" si="26"/>
        <v>3092908.2963140584</v>
      </c>
      <c r="I354" s="29">
        <f t="shared" si="28"/>
        <v>1907091.7036859444</v>
      </c>
      <c r="J354" s="29">
        <f t="shared" si="29"/>
        <v>10958709.194781648</v>
      </c>
      <c r="K354" s="29">
        <f>IF(K353*(1+Inputs!$B$12)-Inputs!$B$14&lt;0.005,0,K353*(1+Inputs!$B$12)-Inputs!$B$14)</f>
        <v>3092908.2963143359</v>
      </c>
    </row>
    <row r="355" spans="1:11" x14ac:dyDescent="0.3">
      <c r="A355" s="27">
        <v>352</v>
      </c>
      <c r="B355" s="28">
        <f>EDATE(Inputs!$B$7,A355-1)</f>
        <v>56344</v>
      </c>
      <c r="C355" s="29">
        <f t="shared" si="27"/>
        <v>3092908.2963140584</v>
      </c>
      <c r="D355" s="29">
        <f>IF(C355&gt;0.005,MIN(Inputs!$B$14,C355+E355),0)</f>
        <v>36654.703414437572</v>
      </c>
      <c r="E355" s="29">
        <f>IF(C355&gt;0.005,C355*Inputs!$B$12,0)</f>
        <v>21908.100432224583</v>
      </c>
      <c r="F355" s="29">
        <f t="shared" si="25"/>
        <v>14746.602982212989</v>
      </c>
      <c r="G355" s="29">
        <f>IF(C355-F355&gt;0.005,MIN(SUMIF(Inputs!$D$5:$D$263,A355,Inputs!$E$5:$E$263),C355-F355),0)</f>
        <v>0</v>
      </c>
      <c r="H355" s="29">
        <f t="shared" si="26"/>
        <v>3078161.6933318456</v>
      </c>
      <c r="I355" s="29">
        <f t="shared" si="28"/>
        <v>1921838.3066681575</v>
      </c>
      <c r="J355" s="29">
        <f t="shared" si="29"/>
        <v>10980617.295213873</v>
      </c>
      <c r="K355" s="29">
        <f>IF(K354*(1+Inputs!$B$12)-Inputs!$B$14&lt;0.005,0,K354*(1+Inputs!$B$12)-Inputs!$B$14)</f>
        <v>3078161.693332125</v>
      </c>
    </row>
    <row r="356" spans="1:11" x14ac:dyDescent="0.3">
      <c r="A356" s="27">
        <v>353</v>
      </c>
      <c r="B356" s="28">
        <f>EDATE(Inputs!$B$7,A356-1)</f>
        <v>56374</v>
      </c>
      <c r="C356" s="29">
        <f t="shared" si="27"/>
        <v>3078161.6933318456</v>
      </c>
      <c r="D356" s="29">
        <f>IF(C356&gt;0.005,MIN(Inputs!$B$14,C356+E356),0)</f>
        <v>36654.703414437572</v>
      </c>
      <c r="E356" s="29">
        <f>IF(C356&gt;0.005,C356*Inputs!$B$12,0)</f>
        <v>21803.645327767241</v>
      </c>
      <c r="F356" s="29">
        <f t="shared" si="25"/>
        <v>14851.058086670331</v>
      </c>
      <c r="G356" s="29">
        <f>IF(C356-F356&gt;0.005,MIN(SUMIF(Inputs!$D$5:$D$263,A356,Inputs!$E$5:$E$263),C356-F356),0)</f>
        <v>0</v>
      </c>
      <c r="H356" s="29">
        <f t="shared" si="26"/>
        <v>3063310.6352451751</v>
      </c>
      <c r="I356" s="29">
        <f t="shared" si="28"/>
        <v>1936689.3647548277</v>
      </c>
      <c r="J356" s="29">
        <f t="shared" si="29"/>
        <v>11002420.94054164</v>
      </c>
      <c r="K356" s="29">
        <f>IF(K355*(1+Inputs!$B$12)-Inputs!$B$14&lt;0.005,0,K355*(1+Inputs!$B$12)-Inputs!$B$14)</f>
        <v>3063310.6352454568</v>
      </c>
    </row>
    <row r="357" spans="1:11" x14ac:dyDescent="0.3">
      <c r="A357" s="27">
        <v>354</v>
      </c>
      <c r="B357" s="28">
        <f>EDATE(Inputs!$B$7,A357-1)</f>
        <v>56405</v>
      </c>
      <c r="C357" s="29">
        <f t="shared" si="27"/>
        <v>3063310.6352451751</v>
      </c>
      <c r="D357" s="29">
        <f>IF(C357&gt;0.005,MIN(Inputs!$B$14,C357+E357),0)</f>
        <v>36654.703414437572</v>
      </c>
      <c r="E357" s="29">
        <f>IF(C357&gt;0.005,C357*Inputs!$B$12,0)</f>
        <v>21698.45033298666</v>
      </c>
      <c r="F357" s="29">
        <f t="shared" si="25"/>
        <v>14956.253081450912</v>
      </c>
      <c r="G357" s="29">
        <f>IF(C357-F357&gt;0.005,MIN(SUMIF(Inputs!$D$5:$D$263,A357,Inputs!$E$5:$E$263),C357-F357),0)</f>
        <v>0</v>
      </c>
      <c r="H357" s="29">
        <f t="shared" si="26"/>
        <v>3048354.3821637244</v>
      </c>
      <c r="I357" s="29">
        <f t="shared" si="28"/>
        <v>1951645.6178362786</v>
      </c>
      <c r="J357" s="29">
        <f t="shared" si="29"/>
        <v>11024119.390874626</v>
      </c>
      <c r="K357" s="29">
        <f>IF(K356*(1+Inputs!$B$12)-Inputs!$B$14&lt;0.005,0,K356*(1+Inputs!$B$12)-Inputs!$B$14)</f>
        <v>3048354.382164008</v>
      </c>
    </row>
    <row r="358" spans="1:11" x14ac:dyDescent="0.3">
      <c r="A358" s="27">
        <v>355</v>
      </c>
      <c r="B358" s="28">
        <f>EDATE(Inputs!$B$7,A358-1)</f>
        <v>56435</v>
      </c>
      <c r="C358" s="29">
        <f t="shared" si="27"/>
        <v>3048354.3821637244</v>
      </c>
      <c r="D358" s="29">
        <f>IF(C358&gt;0.005,MIN(Inputs!$B$14,C358+E358),0)</f>
        <v>36654.703414437572</v>
      </c>
      <c r="E358" s="29">
        <f>IF(C358&gt;0.005,C358*Inputs!$B$12,0)</f>
        <v>21592.510206993051</v>
      </c>
      <c r="F358" s="29">
        <f t="shared" si="25"/>
        <v>15062.193207444521</v>
      </c>
      <c r="G358" s="29">
        <f>IF(C358-F358&gt;0.005,MIN(SUMIF(Inputs!$D$5:$D$263,A358,Inputs!$E$5:$E$263),C358-F358),0)</f>
        <v>0</v>
      </c>
      <c r="H358" s="29">
        <f t="shared" si="26"/>
        <v>3033292.1889562798</v>
      </c>
      <c r="I358" s="29">
        <f t="shared" si="28"/>
        <v>1966707.8110437233</v>
      </c>
      <c r="J358" s="29">
        <f t="shared" si="29"/>
        <v>11045711.90108162</v>
      </c>
      <c r="K358" s="29">
        <f>IF(K357*(1+Inputs!$B$12)-Inputs!$B$14&lt;0.005,0,K357*(1+Inputs!$B$12)-Inputs!$B$14)</f>
        <v>3033292.1889565657</v>
      </c>
    </row>
    <row r="359" spans="1:11" x14ac:dyDescent="0.3">
      <c r="A359" s="27">
        <v>356</v>
      </c>
      <c r="B359" s="28">
        <f>EDATE(Inputs!$B$7,A359-1)</f>
        <v>56466</v>
      </c>
      <c r="C359" s="29">
        <f t="shared" si="27"/>
        <v>3033292.1889562798</v>
      </c>
      <c r="D359" s="29">
        <f>IF(C359&gt;0.005,MIN(Inputs!$B$14,C359+E359),0)</f>
        <v>36654.703414437572</v>
      </c>
      <c r="E359" s="29">
        <f>IF(C359&gt;0.005,C359*Inputs!$B$12,0)</f>
        <v>21485.81967177365</v>
      </c>
      <c r="F359" s="29">
        <f t="shared" si="25"/>
        <v>15168.883742663922</v>
      </c>
      <c r="G359" s="29">
        <f>IF(C359-F359&gt;0.005,MIN(SUMIF(Inputs!$D$5:$D$263,A359,Inputs!$E$5:$E$263),C359-F359),0)</f>
        <v>0</v>
      </c>
      <c r="H359" s="29">
        <f t="shared" si="26"/>
        <v>3018123.3052136158</v>
      </c>
      <c r="I359" s="29">
        <f t="shared" si="28"/>
        <v>1981876.6947863873</v>
      </c>
      <c r="J359" s="29">
        <f t="shared" si="29"/>
        <v>11067197.720753394</v>
      </c>
      <c r="K359" s="29">
        <f>IF(K358*(1+Inputs!$B$12)-Inputs!$B$14&lt;0.005,0,K358*(1+Inputs!$B$12)-Inputs!$B$14)</f>
        <v>3018123.305213904</v>
      </c>
    </row>
    <row r="360" spans="1:11" x14ac:dyDescent="0.3">
      <c r="A360" s="27">
        <v>357</v>
      </c>
      <c r="B360" s="28">
        <f>EDATE(Inputs!$B$7,A360-1)</f>
        <v>56497</v>
      </c>
      <c r="C360" s="29">
        <f t="shared" si="27"/>
        <v>3018123.3052136158</v>
      </c>
      <c r="D360" s="29">
        <f>IF(C360&gt;0.005,MIN(Inputs!$B$14,C360+E360),0)</f>
        <v>36654.703414437572</v>
      </c>
      <c r="E360" s="29">
        <f>IF(C360&gt;0.005,C360*Inputs!$B$12,0)</f>
        <v>21378.373411929781</v>
      </c>
      <c r="F360" s="29">
        <f t="shared" si="25"/>
        <v>15276.330002507792</v>
      </c>
      <c r="G360" s="29">
        <f>IF(C360-F360&gt;0.005,MIN(SUMIF(Inputs!$D$5:$D$263,A360,Inputs!$E$5:$E$263),C360-F360),0)</f>
        <v>0</v>
      </c>
      <c r="H360" s="29">
        <f t="shared" si="26"/>
        <v>3002846.9752111081</v>
      </c>
      <c r="I360" s="29">
        <f t="shared" si="28"/>
        <v>1997153.0247888952</v>
      </c>
      <c r="J360" s="29">
        <f t="shared" si="29"/>
        <v>11088576.094165323</v>
      </c>
      <c r="K360" s="29">
        <f>IF(K359*(1+Inputs!$B$12)-Inputs!$B$14&lt;0.005,0,K359*(1+Inputs!$B$12)-Inputs!$B$14)</f>
        <v>3002846.9752113987</v>
      </c>
    </row>
    <row r="361" spans="1:11" x14ac:dyDescent="0.3">
      <c r="A361" s="27">
        <v>358</v>
      </c>
      <c r="B361" s="28">
        <f>EDATE(Inputs!$B$7,A361-1)</f>
        <v>56527</v>
      </c>
      <c r="C361" s="29">
        <f t="shared" si="27"/>
        <v>3002846.9752111081</v>
      </c>
      <c r="D361" s="29">
        <f>IF(C361&gt;0.005,MIN(Inputs!$B$14,C361+E361),0)</f>
        <v>36654.703414437572</v>
      </c>
      <c r="E361" s="29">
        <f>IF(C361&gt;0.005,C361*Inputs!$B$12,0)</f>
        <v>21270.166074412016</v>
      </c>
      <c r="F361" s="29">
        <f t="shared" si="25"/>
        <v>15384.537340025556</v>
      </c>
      <c r="G361" s="29">
        <f>IF(C361-F361&gt;0.005,MIN(SUMIF(Inputs!$D$5:$D$263,A361,Inputs!$E$5:$E$263),C361-F361),0)</f>
        <v>0</v>
      </c>
      <c r="H361" s="29">
        <f t="shared" si="26"/>
        <v>2987462.4378710827</v>
      </c>
      <c r="I361" s="29">
        <f t="shared" si="28"/>
        <v>2012537.5621289208</v>
      </c>
      <c r="J361" s="29">
        <f t="shared" si="29"/>
        <v>11109846.260239735</v>
      </c>
      <c r="K361" s="29">
        <f>IF(K360*(1+Inputs!$B$12)-Inputs!$B$14&lt;0.005,0,K360*(1+Inputs!$B$12)-Inputs!$B$14)</f>
        <v>2987462.4378713756</v>
      </c>
    </row>
    <row r="362" spans="1:11" x14ac:dyDescent="0.3">
      <c r="A362" s="27">
        <v>359</v>
      </c>
      <c r="B362" s="28">
        <f>EDATE(Inputs!$B$7,A362-1)</f>
        <v>56558</v>
      </c>
      <c r="C362" s="29">
        <f t="shared" si="27"/>
        <v>2987462.4378710827</v>
      </c>
      <c r="D362" s="29">
        <f>IF(C362&gt;0.005,MIN(Inputs!$B$14,C362+E362),0)</f>
        <v>36654.703414437572</v>
      </c>
      <c r="E362" s="29">
        <f>IF(C362&gt;0.005,C362*Inputs!$B$12,0)</f>
        <v>21161.192268253504</v>
      </c>
      <c r="F362" s="29">
        <f t="shared" si="25"/>
        <v>15493.511146184068</v>
      </c>
      <c r="G362" s="29">
        <f>IF(C362-F362&gt;0.005,MIN(SUMIF(Inputs!$D$5:$D$263,A362,Inputs!$E$5:$E$263),C362-F362),0)</f>
        <v>0</v>
      </c>
      <c r="H362" s="29">
        <f t="shared" si="26"/>
        <v>2971968.9267248986</v>
      </c>
      <c r="I362" s="29">
        <f t="shared" si="28"/>
        <v>2028031.0732751049</v>
      </c>
      <c r="J362" s="29">
        <f t="shared" si="29"/>
        <v>11131007.452507989</v>
      </c>
      <c r="K362" s="29">
        <f>IF(K361*(1+Inputs!$B$12)-Inputs!$B$14&lt;0.005,0,K361*(1+Inputs!$B$12)-Inputs!$B$14)</f>
        <v>2971968.9267251939</v>
      </c>
    </row>
    <row r="363" spans="1:11" x14ac:dyDescent="0.3">
      <c r="A363" s="27">
        <v>360</v>
      </c>
      <c r="B363" s="28">
        <f>EDATE(Inputs!$B$7,A363-1)</f>
        <v>56588</v>
      </c>
      <c r="C363" s="29">
        <f t="shared" si="27"/>
        <v>2971968.9267248986</v>
      </c>
      <c r="D363" s="29">
        <f>IF(C363&gt;0.005,MIN(Inputs!$B$14,C363+E363),0)</f>
        <v>36654.703414437572</v>
      </c>
      <c r="E363" s="29">
        <f>IF(C363&gt;0.005,C363*Inputs!$B$12,0)</f>
        <v>21051.446564301368</v>
      </c>
      <c r="F363" s="29">
        <f t="shared" si="25"/>
        <v>15603.256850136204</v>
      </c>
      <c r="G363" s="29">
        <f>IF(C363-F363&gt;0.005,MIN(SUMIF(Inputs!$D$5:$D$263,A363,Inputs!$E$5:$E$263),C363-F363),0)</f>
        <v>0</v>
      </c>
      <c r="H363" s="29">
        <f t="shared" si="26"/>
        <v>2956365.6698747627</v>
      </c>
      <c r="I363" s="29">
        <f t="shared" si="28"/>
        <v>2043634.3301252411</v>
      </c>
      <c r="J363" s="29">
        <f t="shared" si="29"/>
        <v>11152058.899072291</v>
      </c>
      <c r="K363" s="29">
        <f>IF(K362*(1+Inputs!$B$12)-Inputs!$B$14&lt;0.005,0,K362*(1+Inputs!$B$12)-Inputs!$B$14)</f>
        <v>2956365.6698750597</v>
      </c>
    </row>
    <row r="364" spans="1:11" x14ac:dyDescent="0.3">
      <c r="A364" s="27">
        <v>361</v>
      </c>
      <c r="B364" s="28">
        <f>EDATE(Inputs!$B$7,A364-1)</f>
        <v>56619</v>
      </c>
      <c r="C364" s="29">
        <f t="shared" ref="C364:C427" si="30">H363</f>
        <v>2956365.6698747627</v>
      </c>
      <c r="D364" s="29">
        <f>IF(C364&gt;0.005,MIN(Inputs!$B$14,C364+E364),0)</f>
        <v>36654.703414437572</v>
      </c>
      <c r="E364" s="29">
        <f>IF(C364&gt;0.005,C364*Inputs!$B$12,0)</f>
        <v>20940.923494946237</v>
      </c>
      <c r="F364" s="29">
        <f t="shared" ref="F364:F427" si="31">D364-E364</f>
        <v>15713.779919491335</v>
      </c>
      <c r="G364" s="29">
        <f>IF(C364-F364&gt;0.005,MIN(SUMIF(Inputs!$D$5:$D$263,A364,Inputs!$E$5:$E$263),C364-F364),0)</f>
        <v>0</v>
      </c>
      <c r="H364" s="29">
        <f t="shared" ref="H364:H427" si="32">IF(C364-F364-G364&lt;0.005,0,C364-F364-G364)</f>
        <v>2940651.8899552715</v>
      </c>
      <c r="I364" s="29">
        <f t="shared" ref="I364:I427" si="33">I363+F364+G364</f>
        <v>2059348.1100447325</v>
      </c>
      <c r="J364" s="29">
        <f t="shared" ref="J364:J427" si="34">J363+E364</f>
        <v>11172999.822567238</v>
      </c>
      <c r="K364" s="29">
        <f>IF(K363*(1+Inputs!$B$12)-Inputs!$B$14&lt;0.005,0,K363*(1+Inputs!$B$12)-Inputs!$B$14)</f>
        <v>2940651.8899555709</v>
      </c>
    </row>
    <row r="365" spans="1:11" x14ac:dyDescent="0.3">
      <c r="A365" s="27">
        <v>362</v>
      </c>
      <c r="B365" s="28">
        <f>EDATE(Inputs!$B$7,A365-1)</f>
        <v>56650</v>
      </c>
      <c r="C365" s="29">
        <f t="shared" si="30"/>
        <v>2940651.8899552715</v>
      </c>
      <c r="D365" s="29">
        <f>IF(C365&gt;0.005,MIN(Inputs!$B$14,C365+E365),0)</f>
        <v>36654.703414437572</v>
      </c>
      <c r="E365" s="29">
        <f>IF(C365&gt;0.005,C365*Inputs!$B$12,0)</f>
        <v>20829.617553849843</v>
      </c>
      <c r="F365" s="29">
        <f t="shared" si="31"/>
        <v>15825.085860587729</v>
      </c>
      <c r="G365" s="29">
        <f>IF(C365-F365&gt;0.005,MIN(SUMIF(Inputs!$D$5:$D$263,A365,Inputs!$E$5:$E$263),C365-F365),0)</f>
        <v>0</v>
      </c>
      <c r="H365" s="29">
        <f t="shared" si="32"/>
        <v>2924826.8040946838</v>
      </c>
      <c r="I365" s="29">
        <f t="shared" si="33"/>
        <v>2075173.1959053201</v>
      </c>
      <c r="J365" s="29">
        <f t="shared" si="34"/>
        <v>11193829.440121088</v>
      </c>
      <c r="K365" s="29">
        <f>IF(K364*(1+Inputs!$B$12)-Inputs!$B$14&lt;0.005,0,K364*(1+Inputs!$B$12)-Inputs!$B$14)</f>
        <v>2924826.8040949856</v>
      </c>
    </row>
    <row r="366" spans="1:11" x14ac:dyDescent="0.3">
      <c r="A366" s="27">
        <v>363</v>
      </c>
      <c r="B366" s="28">
        <f>EDATE(Inputs!$B$7,A366-1)</f>
        <v>56678</v>
      </c>
      <c r="C366" s="29">
        <f t="shared" si="30"/>
        <v>2924826.8040946838</v>
      </c>
      <c r="D366" s="29">
        <f>IF(C366&gt;0.005,MIN(Inputs!$B$14,C366+E366),0)</f>
        <v>36654.703414437572</v>
      </c>
      <c r="E366" s="29">
        <f>IF(C366&gt;0.005,C366*Inputs!$B$12,0)</f>
        <v>20717.523195670678</v>
      </c>
      <c r="F366" s="29">
        <f t="shared" si="31"/>
        <v>15937.180218766895</v>
      </c>
      <c r="G366" s="29">
        <f>IF(C366-F366&gt;0.005,MIN(SUMIF(Inputs!$D$5:$D$263,A366,Inputs!$E$5:$E$263),C366-F366),0)</f>
        <v>0</v>
      </c>
      <c r="H366" s="29">
        <f t="shared" si="32"/>
        <v>2908889.6238759169</v>
      </c>
      <c r="I366" s="29">
        <f t="shared" si="33"/>
        <v>2091110.376124087</v>
      </c>
      <c r="J366" s="29">
        <f t="shared" si="34"/>
        <v>11214546.963316759</v>
      </c>
      <c r="K366" s="29">
        <f>IF(K365*(1+Inputs!$B$12)-Inputs!$B$14&lt;0.005,0,K365*(1+Inputs!$B$12)-Inputs!$B$14)</f>
        <v>2908889.623876221</v>
      </c>
    </row>
    <row r="367" spans="1:11" x14ac:dyDescent="0.3">
      <c r="A367" s="27">
        <v>364</v>
      </c>
      <c r="B367" s="28">
        <f>EDATE(Inputs!$B$7,A367-1)</f>
        <v>56709</v>
      </c>
      <c r="C367" s="29">
        <f t="shared" si="30"/>
        <v>2908889.6238759169</v>
      </c>
      <c r="D367" s="29">
        <f>IF(C367&gt;0.005,MIN(Inputs!$B$14,C367+E367),0)</f>
        <v>36654.703414437572</v>
      </c>
      <c r="E367" s="29">
        <f>IF(C367&gt;0.005,C367*Inputs!$B$12,0)</f>
        <v>20604.634835787747</v>
      </c>
      <c r="F367" s="29">
        <f t="shared" si="31"/>
        <v>16050.068578649825</v>
      </c>
      <c r="G367" s="29">
        <f>IF(C367-F367&gt;0.005,MIN(SUMIF(Inputs!$D$5:$D$263,A367,Inputs!$E$5:$E$263),C367-F367),0)</f>
        <v>0</v>
      </c>
      <c r="H367" s="29">
        <f t="shared" si="32"/>
        <v>2892839.5552972672</v>
      </c>
      <c r="I367" s="29">
        <f t="shared" si="33"/>
        <v>2107160.444702737</v>
      </c>
      <c r="J367" s="29">
        <f t="shared" si="34"/>
        <v>11235151.598152546</v>
      </c>
      <c r="K367" s="29">
        <f>IF(K366*(1+Inputs!$B$12)-Inputs!$B$14&lt;0.005,0,K366*(1+Inputs!$B$12)-Inputs!$B$14)</f>
        <v>2892839.5552975736</v>
      </c>
    </row>
    <row r="368" spans="1:11" x14ac:dyDescent="0.3">
      <c r="A368" s="27">
        <v>365</v>
      </c>
      <c r="B368" s="28">
        <f>EDATE(Inputs!$B$7,A368-1)</f>
        <v>56739</v>
      </c>
      <c r="C368" s="29">
        <f t="shared" si="30"/>
        <v>2892839.5552972672</v>
      </c>
      <c r="D368" s="29">
        <f>IF(C368&gt;0.005,MIN(Inputs!$B$14,C368+E368),0)</f>
        <v>36654.703414437572</v>
      </c>
      <c r="E368" s="29">
        <f>IF(C368&gt;0.005,C368*Inputs!$B$12,0)</f>
        <v>20490.946850022312</v>
      </c>
      <c r="F368" s="29">
        <f t="shared" si="31"/>
        <v>16163.75656441526</v>
      </c>
      <c r="G368" s="29">
        <f>IF(C368-F368&gt;0.005,MIN(SUMIF(Inputs!$D$5:$D$263,A368,Inputs!$E$5:$E$263),C368-F368),0)</f>
        <v>0</v>
      </c>
      <c r="H368" s="29">
        <f t="shared" si="32"/>
        <v>2876675.7987328521</v>
      </c>
      <c r="I368" s="29">
        <f t="shared" si="33"/>
        <v>2123324.2012671521</v>
      </c>
      <c r="J368" s="29">
        <f t="shared" si="34"/>
        <v>11255642.545002569</v>
      </c>
      <c r="K368" s="29">
        <f>IF(K367*(1+Inputs!$B$12)-Inputs!$B$14&lt;0.005,0,K367*(1+Inputs!$B$12)-Inputs!$B$14)</f>
        <v>2876675.7987331608</v>
      </c>
    </row>
    <row r="369" spans="1:11" x14ac:dyDescent="0.3">
      <c r="A369" s="27">
        <v>366</v>
      </c>
      <c r="B369" s="28">
        <f>EDATE(Inputs!$B$7,A369-1)</f>
        <v>56770</v>
      </c>
      <c r="C369" s="29">
        <f t="shared" si="30"/>
        <v>2876675.7987328521</v>
      </c>
      <c r="D369" s="29">
        <f>IF(C369&gt;0.005,MIN(Inputs!$B$14,C369+E369),0)</f>
        <v>36654.703414437572</v>
      </c>
      <c r="E369" s="29">
        <f>IF(C369&gt;0.005,C369*Inputs!$B$12,0)</f>
        <v>20376.453574357703</v>
      </c>
      <c r="F369" s="29">
        <f t="shared" si="31"/>
        <v>16278.249840079869</v>
      </c>
      <c r="G369" s="29">
        <f>IF(C369-F369&gt;0.005,MIN(SUMIF(Inputs!$D$5:$D$263,A369,Inputs!$E$5:$E$263),C369-F369),0)</f>
        <v>0</v>
      </c>
      <c r="H369" s="29">
        <f t="shared" si="32"/>
        <v>2860397.5488927723</v>
      </c>
      <c r="I369" s="29">
        <f t="shared" si="33"/>
        <v>2139602.4511072319</v>
      </c>
      <c r="J369" s="29">
        <f t="shared" si="34"/>
        <v>11276018.998576926</v>
      </c>
      <c r="K369" s="29">
        <f>IF(K368*(1+Inputs!$B$12)-Inputs!$B$14&lt;0.005,0,K368*(1+Inputs!$B$12)-Inputs!$B$14)</f>
        <v>2860397.5488930834</v>
      </c>
    </row>
    <row r="370" spans="1:11" x14ac:dyDescent="0.3">
      <c r="A370" s="27">
        <v>367</v>
      </c>
      <c r="B370" s="28">
        <f>EDATE(Inputs!$B$7,A370-1)</f>
        <v>56800</v>
      </c>
      <c r="C370" s="29">
        <f t="shared" si="30"/>
        <v>2860397.5488927723</v>
      </c>
      <c r="D370" s="29">
        <f>IF(C370&gt;0.005,MIN(Inputs!$B$14,C370+E370),0)</f>
        <v>36654.703414437572</v>
      </c>
      <c r="E370" s="29">
        <f>IF(C370&gt;0.005,C370*Inputs!$B$12,0)</f>
        <v>20261.149304657138</v>
      </c>
      <c r="F370" s="29">
        <f t="shared" si="31"/>
        <v>16393.554109780434</v>
      </c>
      <c r="G370" s="29">
        <f>IF(C370-F370&gt;0.005,MIN(SUMIF(Inputs!$D$5:$D$263,A370,Inputs!$E$5:$E$263),C370-F370),0)</f>
        <v>0</v>
      </c>
      <c r="H370" s="29">
        <f t="shared" si="32"/>
        <v>2844003.9947829917</v>
      </c>
      <c r="I370" s="29">
        <f t="shared" si="33"/>
        <v>2155996.0052170125</v>
      </c>
      <c r="J370" s="29">
        <f t="shared" si="34"/>
        <v>11296280.147881582</v>
      </c>
      <c r="K370" s="29">
        <f>IF(K369*(1+Inputs!$B$12)-Inputs!$B$14&lt;0.005,0,K369*(1+Inputs!$B$12)-Inputs!$B$14)</f>
        <v>2844003.9947833051</v>
      </c>
    </row>
    <row r="371" spans="1:11" x14ac:dyDescent="0.3">
      <c r="A371" s="27">
        <v>368</v>
      </c>
      <c r="B371" s="28">
        <f>EDATE(Inputs!$B$7,A371-1)</f>
        <v>56831</v>
      </c>
      <c r="C371" s="29">
        <f t="shared" si="30"/>
        <v>2844003.9947829917</v>
      </c>
      <c r="D371" s="29">
        <f>IF(C371&gt;0.005,MIN(Inputs!$B$14,C371+E371),0)</f>
        <v>36654.703414437572</v>
      </c>
      <c r="E371" s="29">
        <f>IF(C371&gt;0.005,C371*Inputs!$B$12,0)</f>
        <v>20145.028296379525</v>
      </c>
      <c r="F371" s="29">
        <f t="shared" si="31"/>
        <v>16509.675118058047</v>
      </c>
      <c r="G371" s="29">
        <f>IF(C371-F371&gt;0.005,MIN(SUMIF(Inputs!$D$5:$D$263,A371,Inputs!$E$5:$E$263),C371-F371),0)</f>
        <v>0</v>
      </c>
      <c r="H371" s="29">
        <f t="shared" si="32"/>
        <v>2827494.3196649337</v>
      </c>
      <c r="I371" s="29">
        <f t="shared" si="33"/>
        <v>2172505.6803350705</v>
      </c>
      <c r="J371" s="29">
        <f t="shared" si="34"/>
        <v>11316425.176177962</v>
      </c>
      <c r="K371" s="29">
        <f>IF(K370*(1+Inputs!$B$12)-Inputs!$B$14&lt;0.005,0,K370*(1+Inputs!$B$12)-Inputs!$B$14)</f>
        <v>2827494.3196652494</v>
      </c>
    </row>
    <row r="372" spans="1:11" x14ac:dyDescent="0.3">
      <c r="A372" s="27">
        <v>369</v>
      </c>
      <c r="B372" s="28">
        <f>EDATE(Inputs!$B$7,A372-1)</f>
        <v>56862</v>
      </c>
      <c r="C372" s="29">
        <f t="shared" si="30"/>
        <v>2827494.3196649337</v>
      </c>
      <c r="D372" s="29">
        <f>IF(C372&gt;0.005,MIN(Inputs!$B$14,C372+E372),0)</f>
        <v>36654.703414437572</v>
      </c>
      <c r="E372" s="29">
        <f>IF(C372&gt;0.005,C372*Inputs!$B$12,0)</f>
        <v>20028.084764293282</v>
      </c>
      <c r="F372" s="29">
        <f t="shared" si="31"/>
        <v>16626.61865014429</v>
      </c>
      <c r="G372" s="29">
        <f>IF(C372-F372&gt;0.005,MIN(SUMIF(Inputs!$D$5:$D$263,A372,Inputs!$E$5:$E$263),C372-F372),0)</f>
        <v>0</v>
      </c>
      <c r="H372" s="29">
        <f t="shared" si="32"/>
        <v>2810867.7010147893</v>
      </c>
      <c r="I372" s="29">
        <f t="shared" si="33"/>
        <v>2189132.2989852149</v>
      </c>
      <c r="J372" s="29">
        <f t="shared" si="34"/>
        <v>11336453.260942254</v>
      </c>
      <c r="K372" s="29">
        <f>IF(K371*(1+Inputs!$B$12)-Inputs!$B$14&lt;0.005,0,K371*(1+Inputs!$B$12)-Inputs!$B$14)</f>
        <v>2810867.7010151078</v>
      </c>
    </row>
    <row r="373" spans="1:11" x14ac:dyDescent="0.3">
      <c r="A373" s="27">
        <v>370</v>
      </c>
      <c r="B373" s="28">
        <f>EDATE(Inputs!$B$7,A373-1)</f>
        <v>56892</v>
      </c>
      <c r="C373" s="29">
        <f t="shared" si="30"/>
        <v>2810867.7010147893</v>
      </c>
      <c r="D373" s="29">
        <f>IF(C373&gt;0.005,MIN(Inputs!$B$14,C373+E373),0)</f>
        <v>36654.703414437572</v>
      </c>
      <c r="E373" s="29">
        <f>IF(C373&gt;0.005,C373*Inputs!$B$12,0)</f>
        <v>19910.312882188093</v>
      </c>
      <c r="F373" s="29">
        <f t="shared" si="31"/>
        <v>16744.390532249479</v>
      </c>
      <c r="G373" s="29">
        <f>IF(C373-F373&gt;0.005,MIN(SUMIF(Inputs!$D$5:$D$263,A373,Inputs!$E$5:$E$263),C373-F373),0)</f>
        <v>0</v>
      </c>
      <c r="H373" s="29">
        <f t="shared" si="32"/>
        <v>2794123.3104825397</v>
      </c>
      <c r="I373" s="29">
        <f t="shared" si="33"/>
        <v>2205876.6895174645</v>
      </c>
      <c r="J373" s="29">
        <f t="shared" si="34"/>
        <v>11356363.573824443</v>
      </c>
      <c r="K373" s="29">
        <f>IF(K372*(1+Inputs!$B$12)-Inputs!$B$14&lt;0.005,0,K372*(1+Inputs!$B$12)-Inputs!$B$14)</f>
        <v>2794123.310482861</v>
      </c>
    </row>
    <row r="374" spans="1:11" x14ac:dyDescent="0.3">
      <c r="A374" s="27">
        <v>371</v>
      </c>
      <c r="B374" s="28">
        <f>EDATE(Inputs!$B$7,A374-1)</f>
        <v>56923</v>
      </c>
      <c r="C374" s="29">
        <f t="shared" si="30"/>
        <v>2794123.3104825397</v>
      </c>
      <c r="D374" s="29">
        <f>IF(C374&gt;0.005,MIN(Inputs!$B$14,C374+E374),0)</f>
        <v>36654.703414437572</v>
      </c>
      <c r="E374" s="29">
        <f>IF(C374&gt;0.005,C374*Inputs!$B$12,0)</f>
        <v>19791.706782584657</v>
      </c>
      <c r="F374" s="29">
        <f t="shared" si="31"/>
        <v>16862.996631852915</v>
      </c>
      <c r="G374" s="29">
        <f>IF(C374-F374&gt;0.005,MIN(SUMIF(Inputs!$D$5:$D$263,A374,Inputs!$E$5:$E$263),C374-F374),0)</f>
        <v>0</v>
      </c>
      <c r="H374" s="29">
        <f t="shared" si="32"/>
        <v>2777260.3138506869</v>
      </c>
      <c r="I374" s="29">
        <f t="shared" si="33"/>
        <v>2222739.6861493173</v>
      </c>
      <c r="J374" s="29">
        <f t="shared" si="34"/>
        <v>11376155.280607028</v>
      </c>
      <c r="K374" s="29">
        <f>IF(K373*(1+Inputs!$B$12)-Inputs!$B$14&lt;0.005,0,K373*(1+Inputs!$B$12)-Inputs!$B$14)</f>
        <v>2777260.3138510105</v>
      </c>
    </row>
    <row r="375" spans="1:11" x14ac:dyDescent="0.3">
      <c r="A375" s="27">
        <v>372</v>
      </c>
      <c r="B375" s="28">
        <f>EDATE(Inputs!$B$7,A375-1)</f>
        <v>56953</v>
      </c>
      <c r="C375" s="29">
        <f t="shared" si="30"/>
        <v>2777260.3138506869</v>
      </c>
      <c r="D375" s="29">
        <f>IF(C375&gt;0.005,MIN(Inputs!$B$14,C375+E375),0)</f>
        <v>36654.703414437572</v>
      </c>
      <c r="E375" s="29">
        <f>IF(C375&gt;0.005,C375*Inputs!$B$12,0)</f>
        <v>19672.260556442368</v>
      </c>
      <c r="F375" s="29">
        <f t="shared" si="31"/>
        <v>16982.442857995204</v>
      </c>
      <c r="G375" s="29">
        <f>IF(C375-F375&gt;0.005,MIN(SUMIF(Inputs!$D$5:$D$263,A375,Inputs!$E$5:$E$263),C375-F375),0)</f>
        <v>0</v>
      </c>
      <c r="H375" s="29">
        <f t="shared" si="32"/>
        <v>2760277.8709926917</v>
      </c>
      <c r="I375" s="29">
        <f t="shared" si="33"/>
        <v>2239722.1290073125</v>
      </c>
      <c r="J375" s="29">
        <f t="shared" si="34"/>
        <v>11395827.541163471</v>
      </c>
      <c r="K375" s="29">
        <f>IF(K374*(1+Inputs!$B$12)-Inputs!$B$14&lt;0.005,0,K374*(1+Inputs!$B$12)-Inputs!$B$14)</f>
        <v>2760277.8709930177</v>
      </c>
    </row>
    <row r="376" spans="1:11" x14ac:dyDescent="0.3">
      <c r="A376" s="27">
        <v>373</v>
      </c>
      <c r="B376" s="28">
        <f>EDATE(Inputs!$B$7,A376-1)</f>
        <v>56984</v>
      </c>
      <c r="C376" s="29">
        <f t="shared" si="30"/>
        <v>2760277.8709926917</v>
      </c>
      <c r="D376" s="29">
        <f>IF(C376&gt;0.005,MIN(Inputs!$B$14,C376+E376),0)</f>
        <v>36654.703414437572</v>
      </c>
      <c r="E376" s="29">
        <f>IF(C376&gt;0.005,C376*Inputs!$B$12,0)</f>
        <v>19551.968252864903</v>
      </c>
      <c r="F376" s="29">
        <f t="shared" si="31"/>
        <v>17102.735161572669</v>
      </c>
      <c r="G376" s="29">
        <f>IF(C376-F376&gt;0.005,MIN(SUMIF(Inputs!$D$5:$D$263,A376,Inputs!$E$5:$E$263),C376-F376),0)</f>
        <v>0</v>
      </c>
      <c r="H376" s="29">
        <f t="shared" si="32"/>
        <v>2743175.135831119</v>
      </c>
      <c r="I376" s="29">
        <f t="shared" si="33"/>
        <v>2256824.8641688852</v>
      </c>
      <c r="J376" s="29">
        <f t="shared" si="34"/>
        <v>11415379.509416336</v>
      </c>
      <c r="K376" s="29">
        <f>IF(K375*(1+Inputs!$B$12)-Inputs!$B$14&lt;0.005,0,K375*(1+Inputs!$B$12)-Inputs!$B$14)</f>
        <v>2743175.1358314473</v>
      </c>
    </row>
    <row r="377" spans="1:11" x14ac:dyDescent="0.3">
      <c r="A377" s="27">
        <v>374</v>
      </c>
      <c r="B377" s="28">
        <f>EDATE(Inputs!$B$7,A377-1)</f>
        <v>57015</v>
      </c>
      <c r="C377" s="29">
        <f t="shared" si="30"/>
        <v>2743175.135831119</v>
      </c>
      <c r="D377" s="29">
        <f>IF(C377&gt;0.005,MIN(Inputs!$B$14,C377+E377),0)</f>
        <v>36654.703414437572</v>
      </c>
      <c r="E377" s="29">
        <f>IF(C377&gt;0.005,C377*Inputs!$B$12,0)</f>
        <v>19430.82387880376</v>
      </c>
      <c r="F377" s="29">
        <f t="shared" si="31"/>
        <v>17223.879535633812</v>
      </c>
      <c r="G377" s="29">
        <f>IF(C377-F377&gt;0.005,MIN(SUMIF(Inputs!$D$5:$D$263,A377,Inputs!$E$5:$E$263),C377-F377),0)</f>
        <v>0</v>
      </c>
      <c r="H377" s="29">
        <f t="shared" si="32"/>
        <v>2725951.2562954854</v>
      </c>
      <c r="I377" s="29">
        <f t="shared" si="33"/>
        <v>2274048.7437045188</v>
      </c>
      <c r="J377" s="29">
        <f t="shared" si="34"/>
        <v>11434810.33329514</v>
      </c>
      <c r="K377" s="29">
        <f>IF(K376*(1+Inputs!$B$12)-Inputs!$B$14&lt;0.005,0,K376*(1+Inputs!$B$12)-Inputs!$B$14)</f>
        <v>2725951.256295816</v>
      </c>
    </row>
    <row r="378" spans="1:11" x14ac:dyDescent="0.3">
      <c r="A378" s="27">
        <v>375</v>
      </c>
      <c r="B378" s="28">
        <f>EDATE(Inputs!$B$7,A378-1)</f>
        <v>57044</v>
      </c>
      <c r="C378" s="29">
        <f t="shared" si="30"/>
        <v>2725951.2562954854</v>
      </c>
      <c r="D378" s="29">
        <f>IF(C378&gt;0.005,MIN(Inputs!$B$14,C378+E378),0)</f>
        <v>36654.703414437572</v>
      </c>
      <c r="E378" s="29">
        <f>IF(C378&gt;0.005,C378*Inputs!$B$12,0)</f>
        <v>19308.82139875969</v>
      </c>
      <c r="F378" s="29">
        <f t="shared" si="31"/>
        <v>17345.882015677882</v>
      </c>
      <c r="G378" s="29">
        <f>IF(C378-F378&gt;0.005,MIN(SUMIF(Inputs!$D$5:$D$263,A378,Inputs!$E$5:$E$263),C378-F378),0)</f>
        <v>0</v>
      </c>
      <c r="H378" s="29">
        <f t="shared" si="32"/>
        <v>2708605.3742798073</v>
      </c>
      <c r="I378" s="29">
        <f t="shared" si="33"/>
        <v>2291394.6257201969</v>
      </c>
      <c r="J378" s="29">
        <f t="shared" si="34"/>
        <v>11454119.1546939</v>
      </c>
      <c r="K378" s="29">
        <f>IF(K377*(1+Inputs!$B$12)-Inputs!$B$14&lt;0.005,0,K377*(1+Inputs!$B$12)-Inputs!$B$14)</f>
        <v>2708605.3742801407</v>
      </c>
    </row>
    <row r="379" spans="1:11" x14ac:dyDescent="0.3">
      <c r="A379" s="27">
        <v>376</v>
      </c>
      <c r="B379" s="28">
        <f>EDATE(Inputs!$B$7,A379-1)</f>
        <v>57075</v>
      </c>
      <c r="C379" s="29">
        <f t="shared" si="30"/>
        <v>2708605.3742798073</v>
      </c>
      <c r="D379" s="29">
        <f>IF(C379&gt;0.005,MIN(Inputs!$B$14,C379+E379),0)</f>
        <v>36654.703414437572</v>
      </c>
      <c r="E379" s="29">
        <f>IF(C379&gt;0.005,C379*Inputs!$B$12,0)</f>
        <v>19185.954734481969</v>
      </c>
      <c r="F379" s="29">
        <f t="shared" si="31"/>
        <v>17468.748679955603</v>
      </c>
      <c r="G379" s="29">
        <f>IF(C379-F379&gt;0.005,MIN(SUMIF(Inputs!$D$5:$D$263,A379,Inputs!$E$5:$E$263),C379-F379),0)</f>
        <v>0</v>
      </c>
      <c r="H379" s="29">
        <f t="shared" si="32"/>
        <v>2691136.6255998518</v>
      </c>
      <c r="I379" s="29">
        <f t="shared" si="33"/>
        <v>2308863.3744001524</v>
      </c>
      <c r="J379" s="29">
        <f t="shared" si="34"/>
        <v>11473305.109428382</v>
      </c>
      <c r="K379" s="29">
        <f>IF(K378*(1+Inputs!$B$12)-Inputs!$B$14&lt;0.005,0,K378*(1+Inputs!$B$12)-Inputs!$B$14)</f>
        <v>2691136.6256001876</v>
      </c>
    </row>
    <row r="380" spans="1:11" x14ac:dyDescent="0.3">
      <c r="A380" s="27">
        <v>377</v>
      </c>
      <c r="B380" s="28">
        <f>EDATE(Inputs!$B$7,A380-1)</f>
        <v>57105</v>
      </c>
      <c r="C380" s="29">
        <f t="shared" si="30"/>
        <v>2691136.6255998518</v>
      </c>
      <c r="D380" s="29">
        <f>IF(C380&gt;0.005,MIN(Inputs!$B$14,C380+E380),0)</f>
        <v>36654.703414437572</v>
      </c>
      <c r="E380" s="29">
        <f>IF(C380&gt;0.005,C380*Inputs!$B$12,0)</f>
        <v>19062.21776466562</v>
      </c>
      <c r="F380" s="29">
        <f t="shared" si="31"/>
        <v>17592.485649771952</v>
      </c>
      <c r="G380" s="29">
        <f>IF(C380-F380&gt;0.005,MIN(SUMIF(Inputs!$D$5:$D$263,A380,Inputs!$E$5:$E$263),C380-F380),0)</f>
        <v>0</v>
      </c>
      <c r="H380" s="29">
        <f t="shared" si="32"/>
        <v>2673544.1399500798</v>
      </c>
      <c r="I380" s="29">
        <f t="shared" si="33"/>
        <v>2326455.8600499243</v>
      </c>
      <c r="J380" s="29">
        <f t="shared" si="34"/>
        <v>11492367.327193048</v>
      </c>
      <c r="K380" s="29">
        <f>IF(K379*(1+Inputs!$B$12)-Inputs!$B$14&lt;0.005,0,K379*(1+Inputs!$B$12)-Inputs!$B$14)</f>
        <v>2673544.1399504184</v>
      </c>
    </row>
    <row r="381" spans="1:11" x14ac:dyDescent="0.3">
      <c r="A381" s="27">
        <v>378</v>
      </c>
      <c r="B381" s="28">
        <f>EDATE(Inputs!$B$7,A381-1)</f>
        <v>57136</v>
      </c>
      <c r="C381" s="29">
        <f t="shared" si="30"/>
        <v>2673544.1399500798</v>
      </c>
      <c r="D381" s="29">
        <f>IF(C381&gt;0.005,MIN(Inputs!$B$14,C381+E381),0)</f>
        <v>36654.703414437572</v>
      </c>
      <c r="E381" s="29">
        <f>IF(C381&gt;0.005,C381*Inputs!$B$12,0)</f>
        <v>18937.6043246464</v>
      </c>
      <c r="F381" s="29">
        <f t="shared" si="31"/>
        <v>17717.099089791172</v>
      </c>
      <c r="G381" s="29">
        <f>IF(C381-F381&gt;0.005,MIN(SUMIF(Inputs!$D$5:$D$263,A381,Inputs!$E$5:$E$263),C381-F381),0)</f>
        <v>0</v>
      </c>
      <c r="H381" s="29">
        <f t="shared" si="32"/>
        <v>2655827.0408602888</v>
      </c>
      <c r="I381" s="29">
        <f t="shared" si="33"/>
        <v>2344172.9591397154</v>
      </c>
      <c r="J381" s="29">
        <f t="shared" si="34"/>
        <v>11511304.931517694</v>
      </c>
      <c r="K381" s="29">
        <f>IF(K380*(1+Inputs!$B$12)-Inputs!$B$14&lt;0.005,0,K380*(1+Inputs!$B$12)-Inputs!$B$14)</f>
        <v>2655827.0408606296</v>
      </c>
    </row>
    <row r="382" spans="1:11" x14ac:dyDescent="0.3">
      <c r="A382" s="27">
        <v>379</v>
      </c>
      <c r="B382" s="28">
        <f>EDATE(Inputs!$B$7,A382-1)</f>
        <v>57166</v>
      </c>
      <c r="C382" s="29">
        <f t="shared" si="30"/>
        <v>2655827.0408602888</v>
      </c>
      <c r="D382" s="29">
        <f>IF(C382&gt;0.005,MIN(Inputs!$B$14,C382+E382),0)</f>
        <v>36654.703414437572</v>
      </c>
      <c r="E382" s="29">
        <f>IF(C382&gt;0.005,C382*Inputs!$B$12,0)</f>
        <v>18812.108206093715</v>
      </c>
      <c r="F382" s="29">
        <f t="shared" si="31"/>
        <v>17842.595208343857</v>
      </c>
      <c r="G382" s="29">
        <f>IF(C382-F382&gt;0.005,MIN(SUMIF(Inputs!$D$5:$D$263,A382,Inputs!$E$5:$E$263),C382-F382),0)</f>
        <v>0</v>
      </c>
      <c r="H382" s="29">
        <f t="shared" si="32"/>
        <v>2637984.4456519447</v>
      </c>
      <c r="I382" s="29">
        <f t="shared" si="33"/>
        <v>2362015.5543480595</v>
      </c>
      <c r="J382" s="29">
        <f t="shared" si="34"/>
        <v>11530117.039723787</v>
      </c>
      <c r="K382" s="29">
        <f>IF(K381*(1+Inputs!$B$12)-Inputs!$B$14&lt;0.005,0,K381*(1+Inputs!$B$12)-Inputs!$B$14)</f>
        <v>2637984.4456522884</v>
      </c>
    </row>
    <row r="383" spans="1:11" x14ac:dyDescent="0.3">
      <c r="A383" s="27">
        <v>380</v>
      </c>
      <c r="B383" s="28">
        <f>EDATE(Inputs!$B$7,A383-1)</f>
        <v>57197</v>
      </c>
      <c r="C383" s="29">
        <f t="shared" si="30"/>
        <v>2637984.4456519447</v>
      </c>
      <c r="D383" s="29">
        <f>IF(C383&gt;0.005,MIN(Inputs!$B$14,C383+E383),0)</f>
        <v>36654.703414437572</v>
      </c>
      <c r="E383" s="29">
        <f>IF(C383&gt;0.005,C383*Inputs!$B$12,0)</f>
        <v>18685.723156701275</v>
      </c>
      <c r="F383" s="29">
        <f t="shared" si="31"/>
        <v>17968.980257736297</v>
      </c>
      <c r="G383" s="29">
        <f>IF(C383-F383&gt;0.005,MIN(SUMIF(Inputs!$D$5:$D$263,A383,Inputs!$E$5:$E$263),C383-F383),0)</f>
        <v>0</v>
      </c>
      <c r="H383" s="29">
        <f t="shared" si="32"/>
        <v>2620015.4653942082</v>
      </c>
      <c r="I383" s="29">
        <f t="shared" si="33"/>
        <v>2379984.534605796</v>
      </c>
      <c r="J383" s="29">
        <f t="shared" si="34"/>
        <v>11548802.762880489</v>
      </c>
      <c r="K383" s="29">
        <f>IF(K382*(1+Inputs!$B$12)-Inputs!$B$14&lt;0.005,0,K382*(1+Inputs!$B$12)-Inputs!$B$14)</f>
        <v>2620015.4653945547</v>
      </c>
    </row>
    <row r="384" spans="1:11" x14ac:dyDescent="0.3">
      <c r="A384" s="27">
        <v>381</v>
      </c>
      <c r="B384" s="28">
        <f>EDATE(Inputs!$B$7,A384-1)</f>
        <v>57228</v>
      </c>
      <c r="C384" s="29">
        <f t="shared" si="30"/>
        <v>2620015.4653942082</v>
      </c>
      <c r="D384" s="29">
        <f>IF(C384&gt;0.005,MIN(Inputs!$B$14,C384+E384),0)</f>
        <v>36654.703414437572</v>
      </c>
      <c r="E384" s="29">
        <f>IF(C384&gt;0.005,C384*Inputs!$B$12,0)</f>
        <v>18558.442879875642</v>
      </c>
      <c r="F384" s="29">
        <f t="shared" si="31"/>
        <v>18096.26053456193</v>
      </c>
      <c r="G384" s="29">
        <f>IF(C384-F384&gt;0.005,MIN(SUMIF(Inputs!$D$5:$D$263,A384,Inputs!$E$5:$E$263),C384-F384),0)</f>
        <v>0</v>
      </c>
      <c r="H384" s="29">
        <f t="shared" si="32"/>
        <v>2601919.2048596465</v>
      </c>
      <c r="I384" s="29">
        <f t="shared" si="33"/>
        <v>2398080.7951403577</v>
      </c>
      <c r="J384" s="29">
        <f t="shared" si="34"/>
        <v>11567361.205760365</v>
      </c>
      <c r="K384" s="29">
        <f>IF(K383*(1+Inputs!$B$12)-Inputs!$B$14&lt;0.005,0,K383*(1+Inputs!$B$12)-Inputs!$B$14)</f>
        <v>2601919.2048599953</v>
      </c>
    </row>
    <row r="385" spans="1:11" x14ac:dyDescent="0.3">
      <c r="A385" s="27">
        <v>382</v>
      </c>
      <c r="B385" s="28">
        <f>EDATE(Inputs!$B$7,A385-1)</f>
        <v>57258</v>
      </c>
      <c r="C385" s="29">
        <f t="shared" si="30"/>
        <v>2601919.2048596465</v>
      </c>
      <c r="D385" s="29">
        <f>IF(C385&gt;0.005,MIN(Inputs!$B$14,C385+E385),0)</f>
        <v>36654.703414437572</v>
      </c>
      <c r="E385" s="29">
        <f>IF(C385&gt;0.005,C385*Inputs!$B$12,0)</f>
        <v>18430.261034422496</v>
      </c>
      <c r="F385" s="29">
        <f t="shared" si="31"/>
        <v>18224.442380015076</v>
      </c>
      <c r="G385" s="29">
        <f>IF(C385-F385&gt;0.005,MIN(SUMIF(Inputs!$D$5:$D$263,A385,Inputs!$E$5:$E$263),C385-F385),0)</f>
        <v>0</v>
      </c>
      <c r="H385" s="29">
        <f t="shared" si="32"/>
        <v>2583694.7624796312</v>
      </c>
      <c r="I385" s="29">
        <f t="shared" si="33"/>
        <v>2416305.237520373</v>
      </c>
      <c r="J385" s="29">
        <f t="shared" si="34"/>
        <v>11585791.466794787</v>
      </c>
      <c r="K385" s="29">
        <f>IF(K384*(1+Inputs!$B$12)-Inputs!$B$14&lt;0.005,0,K384*(1+Inputs!$B$12)-Inputs!$B$14)</f>
        <v>2583694.7624799828</v>
      </c>
    </row>
    <row r="386" spans="1:11" x14ac:dyDescent="0.3">
      <c r="A386" s="27">
        <v>383</v>
      </c>
      <c r="B386" s="28">
        <f>EDATE(Inputs!$B$7,A386-1)</f>
        <v>57289</v>
      </c>
      <c r="C386" s="29">
        <f t="shared" si="30"/>
        <v>2583694.7624796312</v>
      </c>
      <c r="D386" s="29">
        <f>IF(C386&gt;0.005,MIN(Inputs!$B$14,C386+E386),0)</f>
        <v>36654.703414437572</v>
      </c>
      <c r="E386" s="29">
        <f>IF(C386&gt;0.005,C386*Inputs!$B$12,0)</f>
        <v>18301.171234230722</v>
      </c>
      <c r="F386" s="29">
        <f t="shared" si="31"/>
        <v>18353.53218020685</v>
      </c>
      <c r="G386" s="29">
        <f>IF(C386-F386&gt;0.005,MIN(SUMIF(Inputs!$D$5:$D$263,A386,Inputs!$E$5:$E$263),C386-F386),0)</f>
        <v>0</v>
      </c>
      <c r="H386" s="29">
        <f t="shared" si="32"/>
        <v>2565341.2302994244</v>
      </c>
      <c r="I386" s="29">
        <f t="shared" si="33"/>
        <v>2434658.7697005798</v>
      </c>
      <c r="J386" s="29">
        <f t="shared" si="34"/>
        <v>11604092.638029018</v>
      </c>
      <c r="K386" s="29">
        <f>IF(K385*(1+Inputs!$B$12)-Inputs!$B$14&lt;0.005,0,K385*(1+Inputs!$B$12)-Inputs!$B$14)</f>
        <v>2565341.2302997787</v>
      </c>
    </row>
    <row r="387" spans="1:11" x14ac:dyDescent="0.3">
      <c r="A387" s="27">
        <v>384</v>
      </c>
      <c r="B387" s="28">
        <f>EDATE(Inputs!$B$7,A387-1)</f>
        <v>57319</v>
      </c>
      <c r="C387" s="29">
        <f t="shared" si="30"/>
        <v>2565341.2302994244</v>
      </c>
      <c r="D387" s="29">
        <f>IF(C387&gt;0.005,MIN(Inputs!$B$14,C387+E387),0)</f>
        <v>36654.703414437572</v>
      </c>
      <c r="E387" s="29">
        <f>IF(C387&gt;0.005,C387*Inputs!$B$12,0)</f>
        <v>18171.167047954259</v>
      </c>
      <c r="F387" s="29">
        <f t="shared" si="31"/>
        <v>18483.536366483313</v>
      </c>
      <c r="G387" s="29">
        <f>IF(C387-F387&gt;0.005,MIN(SUMIF(Inputs!$D$5:$D$263,A387,Inputs!$E$5:$E$263),C387-F387),0)</f>
        <v>0</v>
      </c>
      <c r="H387" s="29">
        <f t="shared" si="32"/>
        <v>2546857.6939329412</v>
      </c>
      <c r="I387" s="29">
        <f t="shared" si="33"/>
        <v>2453142.306067063</v>
      </c>
      <c r="J387" s="29">
        <f t="shared" si="34"/>
        <v>11622263.805076974</v>
      </c>
      <c r="K387" s="29">
        <f>IF(K386*(1+Inputs!$B$12)-Inputs!$B$14&lt;0.005,0,K386*(1+Inputs!$B$12)-Inputs!$B$14)</f>
        <v>2546857.6939332983</v>
      </c>
    </row>
    <row r="388" spans="1:11" x14ac:dyDescent="0.3">
      <c r="A388" s="27">
        <v>385</v>
      </c>
      <c r="B388" s="28">
        <f>EDATE(Inputs!$B$7,A388-1)</f>
        <v>57350</v>
      </c>
      <c r="C388" s="29">
        <f t="shared" si="30"/>
        <v>2546857.6939329412</v>
      </c>
      <c r="D388" s="29">
        <f>IF(C388&gt;0.005,MIN(Inputs!$B$14,C388+E388),0)</f>
        <v>36654.703414437572</v>
      </c>
      <c r="E388" s="29">
        <f>IF(C388&gt;0.005,C388*Inputs!$B$12,0)</f>
        <v>18040.241998691668</v>
      </c>
      <c r="F388" s="29">
        <f t="shared" si="31"/>
        <v>18614.461415745904</v>
      </c>
      <c r="G388" s="29">
        <f>IF(C388-F388&gt;0.005,MIN(SUMIF(Inputs!$D$5:$D$263,A388,Inputs!$E$5:$E$263),C388-F388),0)</f>
        <v>0</v>
      </c>
      <c r="H388" s="29">
        <f t="shared" si="32"/>
        <v>2528243.2325171954</v>
      </c>
      <c r="I388" s="29">
        <f t="shared" si="33"/>
        <v>2471756.7674828088</v>
      </c>
      <c r="J388" s="29">
        <f t="shared" si="34"/>
        <v>11640304.047075665</v>
      </c>
      <c r="K388" s="29">
        <f>IF(K387*(1+Inputs!$B$12)-Inputs!$B$14&lt;0.005,0,K387*(1+Inputs!$B$12)-Inputs!$B$14)</f>
        <v>2528243.2325175554</v>
      </c>
    </row>
    <row r="389" spans="1:11" x14ac:dyDescent="0.3">
      <c r="A389" s="27">
        <v>386</v>
      </c>
      <c r="B389" s="28">
        <f>EDATE(Inputs!$B$7,A389-1)</f>
        <v>57381</v>
      </c>
      <c r="C389" s="29">
        <f t="shared" si="30"/>
        <v>2528243.2325171954</v>
      </c>
      <c r="D389" s="29">
        <f>IF(C389&gt;0.005,MIN(Inputs!$B$14,C389+E389),0)</f>
        <v>36654.703414437572</v>
      </c>
      <c r="E389" s="29">
        <f>IF(C389&gt;0.005,C389*Inputs!$B$12,0)</f>
        <v>17908.38956366347</v>
      </c>
      <c r="F389" s="29">
        <f t="shared" si="31"/>
        <v>18746.313850774102</v>
      </c>
      <c r="G389" s="29">
        <f>IF(C389-F389&gt;0.005,MIN(SUMIF(Inputs!$D$5:$D$263,A389,Inputs!$E$5:$E$263),C389-F389),0)</f>
        <v>0</v>
      </c>
      <c r="H389" s="29">
        <f t="shared" si="32"/>
        <v>2509496.9186664214</v>
      </c>
      <c r="I389" s="29">
        <f t="shared" si="33"/>
        <v>2490503.0813335828</v>
      </c>
      <c r="J389" s="29">
        <f t="shared" si="34"/>
        <v>11658212.436639328</v>
      </c>
      <c r="K389" s="29">
        <f>IF(K388*(1+Inputs!$B$12)-Inputs!$B$14&lt;0.005,0,K388*(1+Inputs!$B$12)-Inputs!$B$14)</f>
        <v>2509496.9186667842</v>
      </c>
    </row>
    <row r="390" spans="1:11" x14ac:dyDescent="0.3">
      <c r="A390" s="27">
        <v>387</v>
      </c>
      <c r="B390" s="28">
        <f>EDATE(Inputs!$B$7,A390-1)</f>
        <v>57409</v>
      </c>
      <c r="C390" s="29">
        <f t="shared" si="30"/>
        <v>2509496.9186664214</v>
      </c>
      <c r="D390" s="29">
        <f>IF(C390&gt;0.005,MIN(Inputs!$B$14,C390+E390),0)</f>
        <v>36654.703414437572</v>
      </c>
      <c r="E390" s="29">
        <f>IF(C390&gt;0.005,C390*Inputs!$B$12,0)</f>
        <v>17775.603173887153</v>
      </c>
      <c r="F390" s="29">
        <f t="shared" si="31"/>
        <v>18879.100240550419</v>
      </c>
      <c r="G390" s="29">
        <f>IF(C390-F390&gt;0.005,MIN(SUMIF(Inputs!$D$5:$D$263,A390,Inputs!$E$5:$E$263),C390-F390),0)</f>
        <v>0</v>
      </c>
      <c r="H390" s="29">
        <f t="shared" si="32"/>
        <v>2490617.818425871</v>
      </c>
      <c r="I390" s="29">
        <f t="shared" si="33"/>
        <v>2509382.1815741332</v>
      </c>
      <c r="J390" s="29">
        <f t="shared" si="34"/>
        <v>11675988.039813215</v>
      </c>
      <c r="K390" s="29">
        <f>IF(K389*(1+Inputs!$B$12)-Inputs!$B$14&lt;0.005,0,K389*(1+Inputs!$B$12)-Inputs!$B$14)</f>
        <v>2490617.8184262365</v>
      </c>
    </row>
    <row r="391" spans="1:11" x14ac:dyDescent="0.3">
      <c r="A391" s="27">
        <v>388</v>
      </c>
      <c r="B391" s="28">
        <f>EDATE(Inputs!$B$7,A391-1)</f>
        <v>57440</v>
      </c>
      <c r="C391" s="29">
        <f t="shared" si="30"/>
        <v>2490617.818425871</v>
      </c>
      <c r="D391" s="29">
        <f>IF(C391&gt;0.005,MIN(Inputs!$B$14,C391+E391),0)</f>
        <v>36654.703414437572</v>
      </c>
      <c r="E391" s="29">
        <f>IF(C391&gt;0.005,C391*Inputs!$B$12,0)</f>
        <v>17641.876213849922</v>
      </c>
      <c r="F391" s="29">
        <f t="shared" si="31"/>
        <v>19012.82720058765</v>
      </c>
      <c r="G391" s="29">
        <f>IF(C391-F391&gt;0.005,MIN(SUMIF(Inputs!$D$5:$D$263,A391,Inputs!$E$5:$E$263),C391-F391),0)</f>
        <v>0</v>
      </c>
      <c r="H391" s="29">
        <f t="shared" si="32"/>
        <v>2471604.9912252831</v>
      </c>
      <c r="I391" s="29">
        <f t="shared" si="33"/>
        <v>2528395.0087747211</v>
      </c>
      <c r="J391" s="29">
        <f t="shared" si="34"/>
        <v>11693629.916027065</v>
      </c>
      <c r="K391" s="29">
        <f>IF(K390*(1+Inputs!$B$12)-Inputs!$B$14&lt;0.005,0,K390*(1+Inputs!$B$12)-Inputs!$B$14)</f>
        <v>2471604.9912256515</v>
      </c>
    </row>
    <row r="392" spans="1:11" x14ac:dyDescent="0.3">
      <c r="A392" s="27">
        <v>389</v>
      </c>
      <c r="B392" s="28">
        <f>EDATE(Inputs!$B$7,A392-1)</f>
        <v>57470</v>
      </c>
      <c r="C392" s="29">
        <f t="shared" si="30"/>
        <v>2471604.9912252831</v>
      </c>
      <c r="D392" s="29">
        <f>IF(C392&gt;0.005,MIN(Inputs!$B$14,C392+E392),0)</f>
        <v>36654.703414437572</v>
      </c>
      <c r="E392" s="29">
        <f>IF(C392&gt;0.005,C392*Inputs!$B$12,0)</f>
        <v>17507.202021179091</v>
      </c>
      <c r="F392" s="29">
        <f t="shared" si="31"/>
        <v>19147.501393258481</v>
      </c>
      <c r="G392" s="29">
        <f>IF(C392-F392&gt;0.005,MIN(SUMIF(Inputs!$D$5:$D$263,A392,Inputs!$E$5:$E$263),C392-F392),0)</f>
        <v>0</v>
      </c>
      <c r="H392" s="29">
        <f t="shared" si="32"/>
        <v>2452457.4898320246</v>
      </c>
      <c r="I392" s="29">
        <f t="shared" si="33"/>
        <v>2547542.5101679796</v>
      </c>
      <c r="J392" s="29">
        <f t="shared" si="34"/>
        <v>11711137.118048245</v>
      </c>
      <c r="K392" s="29">
        <f>IF(K391*(1+Inputs!$B$12)-Inputs!$B$14&lt;0.005,0,K391*(1+Inputs!$B$12)-Inputs!$B$14)</f>
        <v>2452457.4898323957</v>
      </c>
    </row>
    <row r="393" spans="1:11" x14ac:dyDescent="0.3">
      <c r="A393" s="27">
        <v>390</v>
      </c>
      <c r="B393" s="28">
        <f>EDATE(Inputs!$B$7,A393-1)</f>
        <v>57501</v>
      </c>
      <c r="C393" s="29">
        <f t="shared" si="30"/>
        <v>2452457.4898320246</v>
      </c>
      <c r="D393" s="29">
        <f>IF(C393&gt;0.005,MIN(Inputs!$B$14,C393+E393),0)</f>
        <v>36654.703414437572</v>
      </c>
      <c r="E393" s="29">
        <f>IF(C393&gt;0.005,C393*Inputs!$B$12,0)</f>
        <v>17371.573886310176</v>
      </c>
      <c r="F393" s="29">
        <f t="shared" si="31"/>
        <v>19283.129528127396</v>
      </c>
      <c r="G393" s="29">
        <f>IF(C393-F393&gt;0.005,MIN(SUMIF(Inputs!$D$5:$D$263,A393,Inputs!$E$5:$E$263),C393-F393),0)</f>
        <v>0</v>
      </c>
      <c r="H393" s="29">
        <f t="shared" si="32"/>
        <v>2433174.3603038969</v>
      </c>
      <c r="I393" s="29">
        <f t="shared" si="33"/>
        <v>2566825.6396961072</v>
      </c>
      <c r="J393" s="29">
        <f t="shared" si="34"/>
        <v>11728508.691934556</v>
      </c>
      <c r="K393" s="29">
        <f>IF(K392*(1+Inputs!$B$12)-Inputs!$B$14&lt;0.005,0,K392*(1+Inputs!$B$12)-Inputs!$B$14)</f>
        <v>2433174.3603042713</v>
      </c>
    </row>
    <row r="394" spans="1:11" x14ac:dyDescent="0.3">
      <c r="A394" s="27">
        <v>391</v>
      </c>
      <c r="B394" s="28">
        <f>EDATE(Inputs!$B$7,A394-1)</f>
        <v>57531</v>
      </c>
      <c r="C394" s="29">
        <f t="shared" si="30"/>
        <v>2433174.3603038969</v>
      </c>
      <c r="D394" s="29">
        <f>IF(C394&gt;0.005,MIN(Inputs!$B$14,C394+E394),0)</f>
        <v>36654.703414437572</v>
      </c>
      <c r="E394" s="29">
        <f>IF(C394&gt;0.005,C394*Inputs!$B$12,0)</f>
        <v>17234.985052152606</v>
      </c>
      <c r="F394" s="29">
        <f t="shared" si="31"/>
        <v>19419.718362284966</v>
      </c>
      <c r="G394" s="29">
        <f>IF(C394-F394&gt;0.005,MIN(SUMIF(Inputs!$D$5:$D$263,A394,Inputs!$E$5:$E$263),C394-F394),0)</f>
        <v>0</v>
      </c>
      <c r="H394" s="29">
        <f t="shared" si="32"/>
        <v>2413754.6419416121</v>
      </c>
      <c r="I394" s="29">
        <f t="shared" si="33"/>
        <v>2586245.3580583921</v>
      </c>
      <c r="J394" s="29">
        <f t="shared" si="34"/>
        <v>11745743.676986709</v>
      </c>
      <c r="K394" s="29">
        <f>IF(K393*(1+Inputs!$B$12)-Inputs!$B$14&lt;0.005,0,K393*(1+Inputs!$B$12)-Inputs!$B$14)</f>
        <v>2413754.6419419893</v>
      </c>
    </row>
    <row r="395" spans="1:11" x14ac:dyDescent="0.3">
      <c r="A395" s="27">
        <v>392</v>
      </c>
      <c r="B395" s="28">
        <f>EDATE(Inputs!$B$7,A395-1)</f>
        <v>57562</v>
      </c>
      <c r="C395" s="29">
        <f t="shared" si="30"/>
        <v>2413754.6419416121</v>
      </c>
      <c r="D395" s="29">
        <f>IF(C395&gt;0.005,MIN(Inputs!$B$14,C395+E395),0)</f>
        <v>36654.703414437572</v>
      </c>
      <c r="E395" s="29">
        <f>IF(C395&gt;0.005,C395*Inputs!$B$12,0)</f>
        <v>17097.428713753088</v>
      </c>
      <c r="F395" s="29">
        <f t="shared" si="31"/>
        <v>19557.274700684484</v>
      </c>
      <c r="G395" s="29">
        <f>IF(C395-F395&gt;0.005,MIN(SUMIF(Inputs!$D$5:$D$263,A395,Inputs!$E$5:$E$263),C395-F395),0)</f>
        <v>0</v>
      </c>
      <c r="H395" s="29">
        <f t="shared" si="32"/>
        <v>2394197.3672409276</v>
      </c>
      <c r="I395" s="29">
        <f t="shared" si="33"/>
        <v>2605802.6327590765</v>
      </c>
      <c r="J395" s="29">
        <f t="shared" si="34"/>
        <v>11762841.105700463</v>
      </c>
      <c r="K395" s="29">
        <f>IF(K394*(1+Inputs!$B$12)-Inputs!$B$14&lt;0.005,0,K394*(1+Inputs!$B$12)-Inputs!$B$14)</f>
        <v>2394197.3672413076</v>
      </c>
    </row>
    <row r="396" spans="1:11" x14ac:dyDescent="0.3">
      <c r="A396" s="27">
        <v>393</v>
      </c>
      <c r="B396" s="28">
        <f>EDATE(Inputs!$B$7,A396-1)</f>
        <v>57593</v>
      </c>
      <c r="C396" s="29">
        <f t="shared" si="30"/>
        <v>2394197.3672409276</v>
      </c>
      <c r="D396" s="29">
        <f>IF(C396&gt;0.005,MIN(Inputs!$B$14,C396+E396),0)</f>
        <v>36654.703414437572</v>
      </c>
      <c r="E396" s="29">
        <f>IF(C396&gt;0.005,C396*Inputs!$B$12,0)</f>
        <v>16958.898017956573</v>
      </c>
      <c r="F396" s="29">
        <f t="shared" si="31"/>
        <v>19695.805396480999</v>
      </c>
      <c r="G396" s="29">
        <f>IF(C396-F396&gt;0.005,MIN(SUMIF(Inputs!$D$5:$D$263,A396,Inputs!$E$5:$E$263),C396-F396),0)</f>
        <v>0</v>
      </c>
      <c r="H396" s="29">
        <f t="shared" si="32"/>
        <v>2374501.5618444467</v>
      </c>
      <c r="I396" s="29">
        <f t="shared" si="33"/>
        <v>2625498.4381555575</v>
      </c>
      <c r="J396" s="29">
        <f t="shared" si="34"/>
        <v>11779800.003718419</v>
      </c>
      <c r="K396" s="29">
        <f>IF(K395*(1+Inputs!$B$12)-Inputs!$B$14&lt;0.005,0,K395*(1+Inputs!$B$12)-Inputs!$B$14)</f>
        <v>2374501.5618448295</v>
      </c>
    </row>
    <row r="397" spans="1:11" x14ac:dyDescent="0.3">
      <c r="A397" s="27">
        <v>394</v>
      </c>
      <c r="B397" s="28">
        <f>EDATE(Inputs!$B$7,A397-1)</f>
        <v>57623</v>
      </c>
      <c r="C397" s="29">
        <f t="shared" si="30"/>
        <v>2374501.5618444467</v>
      </c>
      <c r="D397" s="29">
        <f>IF(C397&gt;0.005,MIN(Inputs!$B$14,C397+E397),0)</f>
        <v>36654.703414437572</v>
      </c>
      <c r="E397" s="29">
        <f>IF(C397&gt;0.005,C397*Inputs!$B$12,0)</f>
        <v>16819.386063064831</v>
      </c>
      <c r="F397" s="29">
        <f t="shared" si="31"/>
        <v>19835.317351372742</v>
      </c>
      <c r="G397" s="29">
        <f>IF(C397-F397&gt;0.005,MIN(SUMIF(Inputs!$D$5:$D$263,A397,Inputs!$E$5:$E$263),C397-F397),0)</f>
        <v>0</v>
      </c>
      <c r="H397" s="29">
        <f t="shared" si="32"/>
        <v>2354666.2444930738</v>
      </c>
      <c r="I397" s="29">
        <f t="shared" si="33"/>
        <v>2645333.7555069304</v>
      </c>
      <c r="J397" s="29">
        <f t="shared" si="34"/>
        <v>11796619.389781484</v>
      </c>
      <c r="K397" s="29">
        <f>IF(K396*(1+Inputs!$B$12)-Inputs!$B$14&lt;0.005,0,K396*(1+Inputs!$B$12)-Inputs!$B$14)</f>
        <v>2354666.2444934598</v>
      </c>
    </row>
    <row r="398" spans="1:11" x14ac:dyDescent="0.3">
      <c r="A398" s="27">
        <v>395</v>
      </c>
      <c r="B398" s="28">
        <f>EDATE(Inputs!$B$7,A398-1)</f>
        <v>57654</v>
      </c>
      <c r="C398" s="29">
        <f t="shared" si="30"/>
        <v>2354666.2444930738</v>
      </c>
      <c r="D398" s="29">
        <f>IF(C398&gt;0.005,MIN(Inputs!$B$14,C398+E398),0)</f>
        <v>36654.703414437572</v>
      </c>
      <c r="E398" s="29">
        <f>IF(C398&gt;0.005,C398*Inputs!$B$12,0)</f>
        <v>16678.885898492608</v>
      </c>
      <c r="F398" s="29">
        <f t="shared" si="31"/>
        <v>19975.817515944964</v>
      </c>
      <c r="G398" s="29">
        <f>IF(C398-F398&gt;0.005,MIN(SUMIF(Inputs!$D$5:$D$263,A398,Inputs!$E$5:$E$263),C398-F398),0)</f>
        <v>0</v>
      </c>
      <c r="H398" s="29">
        <f t="shared" si="32"/>
        <v>2334690.4269771287</v>
      </c>
      <c r="I398" s="29">
        <f t="shared" si="33"/>
        <v>2665309.5730228755</v>
      </c>
      <c r="J398" s="29">
        <f t="shared" si="34"/>
        <v>11813298.275679978</v>
      </c>
      <c r="K398" s="29">
        <f>IF(K397*(1+Inputs!$B$12)-Inputs!$B$14&lt;0.005,0,K397*(1+Inputs!$B$12)-Inputs!$B$14)</f>
        <v>2334690.426977518</v>
      </c>
    </row>
    <row r="399" spans="1:11" x14ac:dyDescent="0.3">
      <c r="A399" s="27">
        <v>396</v>
      </c>
      <c r="B399" s="28">
        <f>EDATE(Inputs!$B$7,A399-1)</f>
        <v>57684</v>
      </c>
      <c r="C399" s="29">
        <f t="shared" si="30"/>
        <v>2334690.4269771287</v>
      </c>
      <c r="D399" s="29">
        <f>IF(C399&gt;0.005,MIN(Inputs!$B$14,C399+E399),0)</f>
        <v>36654.703414437572</v>
      </c>
      <c r="E399" s="29">
        <f>IF(C399&gt;0.005,C399*Inputs!$B$12,0)</f>
        <v>16537.390524421331</v>
      </c>
      <c r="F399" s="29">
        <f t="shared" si="31"/>
        <v>20117.312890016241</v>
      </c>
      <c r="G399" s="29">
        <f>IF(C399-F399&gt;0.005,MIN(SUMIF(Inputs!$D$5:$D$263,A399,Inputs!$E$5:$E$263),C399-F399),0)</f>
        <v>0</v>
      </c>
      <c r="H399" s="29">
        <f t="shared" si="32"/>
        <v>2314573.1140871122</v>
      </c>
      <c r="I399" s="29">
        <f t="shared" si="33"/>
        <v>2685426.8859128915</v>
      </c>
      <c r="J399" s="29">
        <f t="shared" si="34"/>
        <v>11829835.666204398</v>
      </c>
      <c r="K399" s="29">
        <f>IF(K398*(1+Inputs!$B$12)-Inputs!$B$14&lt;0.005,0,K398*(1+Inputs!$B$12)-Inputs!$B$14)</f>
        <v>2314573.1140875048</v>
      </c>
    </row>
    <row r="400" spans="1:11" x14ac:dyDescent="0.3">
      <c r="A400" s="27">
        <v>397</v>
      </c>
      <c r="B400" s="28">
        <f>EDATE(Inputs!$B$7,A400-1)</f>
        <v>57715</v>
      </c>
      <c r="C400" s="29">
        <f t="shared" si="30"/>
        <v>2314573.1140871122</v>
      </c>
      <c r="D400" s="29">
        <f>IF(C400&gt;0.005,MIN(Inputs!$B$14,C400+E400),0)</f>
        <v>36654.703414437572</v>
      </c>
      <c r="E400" s="29">
        <f>IF(C400&gt;0.005,C400*Inputs!$B$12,0)</f>
        <v>16394.892891450381</v>
      </c>
      <c r="F400" s="29">
        <f t="shared" si="31"/>
        <v>20259.810522987191</v>
      </c>
      <c r="G400" s="29">
        <f>IF(C400-F400&gt;0.005,MIN(SUMIF(Inputs!$D$5:$D$263,A400,Inputs!$E$5:$E$263),C400-F400),0)</f>
        <v>0</v>
      </c>
      <c r="H400" s="29">
        <f t="shared" si="32"/>
        <v>2294313.3035641252</v>
      </c>
      <c r="I400" s="29">
        <f t="shared" si="33"/>
        <v>2705686.6964358785</v>
      </c>
      <c r="J400" s="29">
        <f t="shared" si="34"/>
        <v>11846230.559095848</v>
      </c>
      <c r="K400" s="29">
        <f>IF(K399*(1+Inputs!$B$12)-Inputs!$B$14&lt;0.005,0,K399*(1+Inputs!$B$12)-Inputs!$B$14)</f>
        <v>2294313.3035645206</v>
      </c>
    </row>
    <row r="401" spans="1:11" x14ac:dyDescent="0.3">
      <c r="A401" s="27">
        <v>398</v>
      </c>
      <c r="B401" s="28">
        <f>EDATE(Inputs!$B$7,A401-1)</f>
        <v>57746</v>
      </c>
      <c r="C401" s="29">
        <f t="shared" si="30"/>
        <v>2294313.3035641252</v>
      </c>
      <c r="D401" s="29">
        <f>IF(C401&gt;0.005,MIN(Inputs!$B$14,C401+E401),0)</f>
        <v>36654.703414437572</v>
      </c>
      <c r="E401" s="29">
        <f>IF(C401&gt;0.005,C401*Inputs!$B$12,0)</f>
        <v>16251.385900245888</v>
      </c>
      <c r="F401" s="29">
        <f t="shared" si="31"/>
        <v>20403.317514191684</v>
      </c>
      <c r="G401" s="29">
        <f>IF(C401-F401&gt;0.005,MIN(SUMIF(Inputs!$D$5:$D$263,A401,Inputs!$E$5:$E$263),C401-F401),0)</f>
        <v>0</v>
      </c>
      <c r="H401" s="29">
        <f t="shared" si="32"/>
        <v>2273909.9860499334</v>
      </c>
      <c r="I401" s="29">
        <f t="shared" si="33"/>
        <v>2726090.0139500704</v>
      </c>
      <c r="J401" s="29">
        <f t="shared" si="34"/>
        <v>11862481.944996094</v>
      </c>
      <c r="K401" s="29">
        <f>IF(K400*(1+Inputs!$B$12)-Inputs!$B$14&lt;0.005,0,K400*(1+Inputs!$B$12)-Inputs!$B$14)</f>
        <v>2273909.986050332</v>
      </c>
    </row>
    <row r="402" spans="1:11" x14ac:dyDescent="0.3">
      <c r="A402" s="27">
        <v>399</v>
      </c>
      <c r="B402" s="28">
        <f>EDATE(Inputs!$B$7,A402-1)</f>
        <v>57774</v>
      </c>
      <c r="C402" s="29">
        <f t="shared" si="30"/>
        <v>2273909.9860499334</v>
      </c>
      <c r="D402" s="29">
        <f>IF(C402&gt;0.005,MIN(Inputs!$B$14,C402+E402),0)</f>
        <v>36654.703414437572</v>
      </c>
      <c r="E402" s="29">
        <f>IF(C402&gt;0.005,C402*Inputs!$B$12,0)</f>
        <v>16106.862401187029</v>
      </c>
      <c r="F402" s="29">
        <f t="shared" si="31"/>
        <v>20547.841013250545</v>
      </c>
      <c r="G402" s="29">
        <f>IF(C402-F402&gt;0.005,MIN(SUMIF(Inputs!$D$5:$D$263,A402,Inputs!$E$5:$E$263),C402-F402),0)</f>
        <v>0</v>
      </c>
      <c r="H402" s="29">
        <f t="shared" si="32"/>
        <v>2253362.145036683</v>
      </c>
      <c r="I402" s="29">
        <f t="shared" si="33"/>
        <v>2746637.8549633208</v>
      </c>
      <c r="J402" s="29">
        <f t="shared" si="34"/>
        <v>11878588.807397282</v>
      </c>
      <c r="K402" s="29">
        <f>IF(K401*(1+Inputs!$B$12)-Inputs!$B$14&lt;0.005,0,K401*(1+Inputs!$B$12)-Inputs!$B$14)</f>
        <v>2253362.1450370844</v>
      </c>
    </row>
    <row r="403" spans="1:11" x14ac:dyDescent="0.3">
      <c r="A403" s="27">
        <v>400</v>
      </c>
      <c r="B403" s="28">
        <f>EDATE(Inputs!$B$7,A403-1)</f>
        <v>57805</v>
      </c>
      <c r="C403" s="29">
        <f t="shared" si="30"/>
        <v>2253362.145036683</v>
      </c>
      <c r="D403" s="29">
        <f>IF(C403&gt;0.005,MIN(Inputs!$B$14,C403+E403),0)</f>
        <v>36654.703414437572</v>
      </c>
      <c r="E403" s="29">
        <f>IF(C403&gt;0.005,C403*Inputs!$B$12,0)</f>
        <v>15961.31519400984</v>
      </c>
      <c r="F403" s="29">
        <f t="shared" si="31"/>
        <v>20693.388220427732</v>
      </c>
      <c r="G403" s="29">
        <f>IF(C403-F403&gt;0.005,MIN(SUMIF(Inputs!$D$5:$D$263,A403,Inputs!$E$5:$E$263),C403-F403),0)</f>
        <v>0</v>
      </c>
      <c r="H403" s="29">
        <f t="shared" si="32"/>
        <v>2232668.7568162554</v>
      </c>
      <c r="I403" s="29">
        <f t="shared" si="33"/>
        <v>2767331.2431837483</v>
      </c>
      <c r="J403" s="29">
        <f t="shared" si="34"/>
        <v>11894550.122591292</v>
      </c>
      <c r="K403" s="29">
        <f>IF(K402*(1+Inputs!$B$12)-Inputs!$B$14&lt;0.005,0,K402*(1+Inputs!$B$12)-Inputs!$B$14)</f>
        <v>2232668.7568166596</v>
      </c>
    </row>
    <row r="404" spans="1:11" x14ac:dyDescent="0.3">
      <c r="A404" s="27">
        <v>401</v>
      </c>
      <c r="B404" s="28">
        <f>EDATE(Inputs!$B$7,A404-1)</f>
        <v>57835</v>
      </c>
      <c r="C404" s="29">
        <f t="shared" si="30"/>
        <v>2232668.7568162554</v>
      </c>
      <c r="D404" s="29">
        <f>IF(C404&gt;0.005,MIN(Inputs!$B$14,C404+E404),0)</f>
        <v>36654.703414437572</v>
      </c>
      <c r="E404" s="29">
        <f>IF(C404&gt;0.005,C404*Inputs!$B$12,0)</f>
        <v>15814.737027448477</v>
      </c>
      <c r="F404" s="29">
        <f t="shared" si="31"/>
        <v>20839.966386989094</v>
      </c>
      <c r="G404" s="29">
        <f>IF(C404-F404&gt;0.005,MIN(SUMIF(Inputs!$D$5:$D$263,A404,Inputs!$E$5:$E$263),C404-F404),0)</f>
        <v>0</v>
      </c>
      <c r="H404" s="29">
        <f t="shared" si="32"/>
        <v>2211828.7904292662</v>
      </c>
      <c r="I404" s="29">
        <f t="shared" si="33"/>
        <v>2788171.2095707376</v>
      </c>
      <c r="J404" s="29">
        <f t="shared" si="34"/>
        <v>11910364.85961874</v>
      </c>
      <c r="K404" s="29">
        <f>IF(K403*(1+Inputs!$B$12)-Inputs!$B$14&lt;0.005,0,K403*(1+Inputs!$B$12)-Inputs!$B$14)</f>
        <v>2211828.7904296736</v>
      </c>
    </row>
    <row r="405" spans="1:11" x14ac:dyDescent="0.3">
      <c r="A405" s="27">
        <v>402</v>
      </c>
      <c r="B405" s="28">
        <f>EDATE(Inputs!$B$7,A405-1)</f>
        <v>57866</v>
      </c>
      <c r="C405" s="29">
        <f t="shared" si="30"/>
        <v>2211828.7904292662</v>
      </c>
      <c r="D405" s="29">
        <f>IF(C405&gt;0.005,MIN(Inputs!$B$14,C405+E405),0)</f>
        <v>36654.703414437572</v>
      </c>
      <c r="E405" s="29">
        <f>IF(C405&gt;0.005,C405*Inputs!$B$12,0)</f>
        <v>15667.120598873969</v>
      </c>
      <c r="F405" s="29">
        <f t="shared" si="31"/>
        <v>20987.582815563605</v>
      </c>
      <c r="G405" s="29">
        <f>IF(C405-F405&gt;0.005,MIN(SUMIF(Inputs!$D$5:$D$263,A405,Inputs!$E$5:$E$263),C405-F405),0)</f>
        <v>0</v>
      </c>
      <c r="H405" s="29">
        <f t="shared" si="32"/>
        <v>2190841.2076137024</v>
      </c>
      <c r="I405" s="29">
        <f t="shared" si="33"/>
        <v>2809158.7923863013</v>
      </c>
      <c r="J405" s="29">
        <f t="shared" si="34"/>
        <v>11926031.980217613</v>
      </c>
      <c r="K405" s="29">
        <f>IF(K404*(1+Inputs!$B$12)-Inputs!$B$14&lt;0.005,0,K404*(1+Inputs!$B$12)-Inputs!$B$14)</f>
        <v>2190841.2076141131</v>
      </c>
    </row>
    <row r="406" spans="1:11" x14ac:dyDescent="0.3">
      <c r="A406" s="27">
        <v>403</v>
      </c>
      <c r="B406" s="28">
        <f>EDATE(Inputs!$B$7,A406-1)</f>
        <v>57896</v>
      </c>
      <c r="C406" s="29">
        <f t="shared" si="30"/>
        <v>2190841.2076137024</v>
      </c>
      <c r="D406" s="29">
        <f>IF(C406&gt;0.005,MIN(Inputs!$B$14,C406+E406),0)</f>
        <v>36654.703414437572</v>
      </c>
      <c r="E406" s="29">
        <f>IF(C406&gt;0.005,C406*Inputs!$B$12,0)</f>
        <v>15518.458553930393</v>
      </c>
      <c r="F406" s="29">
        <f t="shared" si="31"/>
        <v>21136.244860507177</v>
      </c>
      <c r="G406" s="29">
        <f>IF(C406-F406&gt;0.005,MIN(SUMIF(Inputs!$D$5:$D$263,A406,Inputs!$E$5:$E$263),C406-F406),0)</f>
        <v>0</v>
      </c>
      <c r="H406" s="29">
        <f t="shared" si="32"/>
        <v>2169704.9627531953</v>
      </c>
      <c r="I406" s="29">
        <f t="shared" si="33"/>
        <v>2830295.0372468084</v>
      </c>
      <c r="J406" s="29">
        <f t="shared" si="34"/>
        <v>11941550.438771544</v>
      </c>
      <c r="K406" s="29">
        <f>IF(K405*(1+Inputs!$B$12)-Inputs!$B$14&lt;0.005,0,K405*(1+Inputs!$B$12)-Inputs!$B$14)</f>
        <v>2169704.9627536088</v>
      </c>
    </row>
    <row r="407" spans="1:11" x14ac:dyDescent="0.3">
      <c r="A407" s="27">
        <v>404</v>
      </c>
      <c r="B407" s="28">
        <f>EDATE(Inputs!$B$7,A407-1)</f>
        <v>57927</v>
      </c>
      <c r="C407" s="29">
        <f t="shared" si="30"/>
        <v>2169704.9627531953</v>
      </c>
      <c r="D407" s="29">
        <f>IF(C407&gt;0.005,MIN(Inputs!$B$14,C407+E407),0)</f>
        <v>36654.703414437572</v>
      </c>
      <c r="E407" s="29">
        <f>IF(C407&gt;0.005,C407*Inputs!$B$12,0)</f>
        <v>15368.743486168469</v>
      </c>
      <c r="F407" s="29">
        <f t="shared" si="31"/>
        <v>21285.959928269105</v>
      </c>
      <c r="G407" s="29">
        <f>IF(C407-F407&gt;0.005,MIN(SUMIF(Inputs!$D$5:$D$263,A407,Inputs!$E$5:$E$263),C407-F407),0)</f>
        <v>0</v>
      </c>
      <c r="H407" s="29">
        <f t="shared" si="32"/>
        <v>2148419.0028249263</v>
      </c>
      <c r="I407" s="29">
        <f t="shared" si="33"/>
        <v>2851580.9971750774</v>
      </c>
      <c r="J407" s="29">
        <f t="shared" si="34"/>
        <v>11956919.182257712</v>
      </c>
      <c r="K407" s="29">
        <f>IF(K406*(1+Inputs!$B$12)-Inputs!$B$14&lt;0.005,0,K406*(1+Inputs!$B$12)-Inputs!$B$14)</f>
        <v>2148419.0028253431</v>
      </c>
    </row>
    <row r="408" spans="1:11" x14ac:dyDescent="0.3">
      <c r="A408" s="27">
        <v>405</v>
      </c>
      <c r="B408" s="28">
        <f>EDATE(Inputs!$B$7,A408-1)</f>
        <v>57958</v>
      </c>
      <c r="C408" s="29">
        <f t="shared" si="30"/>
        <v>2148419.0028249263</v>
      </c>
      <c r="D408" s="29">
        <f>IF(C408&gt;0.005,MIN(Inputs!$B$14,C408+E408),0)</f>
        <v>36654.703414437572</v>
      </c>
      <c r="E408" s="29">
        <f>IF(C408&gt;0.005,C408*Inputs!$B$12,0)</f>
        <v>15217.967936676563</v>
      </c>
      <c r="F408" s="29">
        <f t="shared" si="31"/>
        <v>21436.735477761009</v>
      </c>
      <c r="G408" s="29">
        <f>IF(C408-F408&gt;0.005,MIN(SUMIF(Inputs!$D$5:$D$263,A408,Inputs!$E$5:$E$263),C408-F408),0)</f>
        <v>0</v>
      </c>
      <c r="H408" s="29">
        <f t="shared" si="32"/>
        <v>2126982.2673471654</v>
      </c>
      <c r="I408" s="29">
        <f t="shared" si="33"/>
        <v>2873017.7326528383</v>
      </c>
      <c r="J408" s="29">
        <f t="shared" si="34"/>
        <v>11972137.150194388</v>
      </c>
      <c r="K408" s="29">
        <f>IF(K407*(1+Inputs!$B$12)-Inputs!$B$14&lt;0.005,0,K407*(1+Inputs!$B$12)-Inputs!$B$14)</f>
        <v>2126982.2673475854</v>
      </c>
    </row>
    <row r="409" spans="1:11" x14ac:dyDescent="0.3">
      <c r="A409" s="27">
        <v>406</v>
      </c>
      <c r="B409" s="28">
        <f>EDATE(Inputs!$B$7,A409-1)</f>
        <v>57988</v>
      </c>
      <c r="C409" s="29">
        <f t="shared" si="30"/>
        <v>2126982.2673471654</v>
      </c>
      <c r="D409" s="29">
        <f>IF(C409&gt;0.005,MIN(Inputs!$B$14,C409+E409),0)</f>
        <v>36654.703414437572</v>
      </c>
      <c r="E409" s="29">
        <f>IF(C409&gt;0.005,C409*Inputs!$B$12,0)</f>
        <v>15066.124393709089</v>
      </c>
      <c r="F409" s="29">
        <f t="shared" si="31"/>
        <v>21588.579020728481</v>
      </c>
      <c r="G409" s="29">
        <f>IF(C409-F409&gt;0.005,MIN(SUMIF(Inputs!$D$5:$D$263,A409,Inputs!$E$5:$E$263),C409-F409),0)</f>
        <v>0</v>
      </c>
      <c r="H409" s="29">
        <f t="shared" si="32"/>
        <v>2105393.688326437</v>
      </c>
      <c r="I409" s="29">
        <f t="shared" si="33"/>
        <v>2894606.3116735667</v>
      </c>
      <c r="J409" s="29">
        <f t="shared" si="34"/>
        <v>11987203.274588097</v>
      </c>
      <c r="K409" s="29">
        <f>IF(K408*(1+Inputs!$B$12)-Inputs!$B$14&lt;0.005,0,K408*(1+Inputs!$B$12)-Inputs!$B$14)</f>
        <v>2105393.6883268603</v>
      </c>
    </row>
    <row r="410" spans="1:11" x14ac:dyDescent="0.3">
      <c r="A410" s="27">
        <v>407</v>
      </c>
      <c r="B410" s="28">
        <f>EDATE(Inputs!$B$7,A410-1)</f>
        <v>58019</v>
      </c>
      <c r="C410" s="29">
        <f t="shared" si="30"/>
        <v>2105393.688326437</v>
      </c>
      <c r="D410" s="29">
        <f>IF(C410&gt;0.005,MIN(Inputs!$B$14,C410+E410),0)</f>
        <v>36654.703414437572</v>
      </c>
      <c r="E410" s="29">
        <f>IF(C410&gt;0.005,C410*Inputs!$B$12,0)</f>
        <v>14913.205292312263</v>
      </c>
      <c r="F410" s="29">
        <f t="shared" si="31"/>
        <v>21741.498122125311</v>
      </c>
      <c r="G410" s="29">
        <f>IF(C410-F410&gt;0.005,MIN(SUMIF(Inputs!$D$5:$D$263,A410,Inputs!$E$5:$E$263),C410-F410),0)</f>
        <v>0</v>
      </c>
      <c r="H410" s="29">
        <f t="shared" si="32"/>
        <v>2083652.1902043116</v>
      </c>
      <c r="I410" s="29">
        <f t="shared" si="33"/>
        <v>2916347.8097956921</v>
      </c>
      <c r="J410" s="29">
        <f t="shared" si="34"/>
        <v>12002116.479880409</v>
      </c>
      <c r="K410" s="29">
        <f>IF(K409*(1+Inputs!$B$12)-Inputs!$B$14&lt;0.005,0,K409*(1+Inputs!$B$12)-Inputs!$B$14)</f>
        <v>2083652.1902047379</v>
      </c>
    </row>
    <row r="411" spans="1:11" x14ac:dyDescent="0.3">
      <c r="A411" s="27">
        <v>408</v>
      </c>
      <c r="B411" s="28">
        <f>EDATE(Inputs!$B$7,A411-1)</f>
        <v>58049</v>
      </c>
      <c r="C411" s="29">
        <f t="shared" si="30"/>
        <v>2083652.1902043116</v>
      </c>
      <c r="D411" s="29">
        <f>IF(C411&gt;0.005,MIN(Inputs!$B$14,C411+E411),0)</f>
        <v>36654.703414437572</v>
      </c>
      <c r="E411" s="29">
        <f>IF(C411&gt;0.005,C411*Inputs!$B$12,0)</f>
        <v>14759.203013947208</v>
      </c>
      <c r="F411" s="29">
        <f t="shared" si="31"/>
        <v>21895.500400490364</v>
      </c>
      <c r="G411" s="29">
        <f>IF(C411-F411&gt;0.005,MIN(SUMIF(Inputs!$D$5:$D$263,A411,Inputs!$E$5:$E$263),C411-F411),0)</f>
        <v>0</v>
      </c>
      <c r="H411" s="29">
        <f t="shared" si="32"/>
        <v>2061756.6898038213</v>
      </c>
      <c r="I411" s="29">
        <f t="shared" si="33"/>
        <v>2938243.3101961827</v>
      </c>
      <c r="J411" s="29">
        <f t="shared" si="34"/>
        <v>12016875.682894357</v>
      </c>
      <c r="K411" s="29">
        <f>IF(K410*(1+Inputs!$B$12)-Inputs!$B$14&lt;0.005,0,K410*(1+Inputs!$B$12)-Inputs!$B$14)</f>
        <v>2061756.6898042506</v>
      </c>
    </row>
    <row r="412" spans="1:11" x14ac:dyDescent="0.3">
      <c r="A412" s="27">
        <v>409</v>
      </c>
      <c r="B412" s="28">
        <f>EDATE(Inputs!$B$7,A412-1)</f>
        <v>58080</v>
      </c>
      <c r="C412" s="29">
        <f t="shared" si="30"/>
        <v>2061756.6898038213</v>
      </c>
      <c r="D412" s="29">
        <f>IF(C412&gt;0.005,MIN(Inputs!$B$14,C412+E412),0)</f>
        <v>36654.703414437572</v>
      </c>
      <c r="E412" s="29">
        <f>IF(C412&gt;0.005,C412*Inputs!$B$12,0)</f>
        <v>14604.109886110402</v>
      </c>
      <c r="F412" s="29">
        <f t="shared" si="31"/>
        <v>22050.593528327168</v>
      </c>
      <c r="G412" s="29">
        <f>IF(C412-F412&gt;0.005,MIN(SUMIF(Inputs!$D$5:$D$263,A412,Inputs!$E$5:$E$263),C412-F412),0)</f>
        <v>0</v>
      </c>
      <c r="H412" s="29">
        <f t="shared" si="32"/>
        <v>2039706.0962754942</v>
      </c>
      <c r="I412" s="29">
        <f t="shared" si="33"/>
        <v>2960293.9037245098</v>
      </c>
      <c r="J412" s="29">
        <f t="shared" si="34"/>
        <v>12031479.792780466</v>
      </c>
      <c r="K412" s="29">
        <f>IF(K411*(1+Inputs!$B$12)-Inputs!$B$14&lt;0.005,0,K411*(1+Inputs!$B$12)-Inputs!$B$14)</f>
        <v>2039706.0962759263</v>
      </c>
    </row>
    <row r="413" spans="1:11" x14ac:dyDescent="0.3">
      <c r="A413" s="27">
        <v>410</v>
      </c>
      <c r="B413" s="28">
        <f>EDATE(Inputs!$B$7,A413-1)</f>
        <v>58111</v>
      </c>
      <c r="C413" s="29">
        <f t="shared" si="30"/>
        <v>2039706.0962754942</v>
      </c>
      <c r="D413" s="29">
        <f>IF(C413&gt;0.005,MIN(Inputs!$B$14,C413+E413),0)</f>
        <v>36654.703414437572</v>
      </c>
      <c r="E413" s="29">
        <f>IF(C413&gt;0.005,C413*Inputs!$B$12,0)</f>
        <v>14447.918181951418</v>
      </c>
      <c r="F413" s="29">
        <f t="shared" si="31"/>
        <v>22206.785232486152</v>
      </c>
      <c r="G413" s="29">
        <f>IF(C413-F413&gt;0.005,MIN(SUMIF(Inputs!$D$5:$D$263,A413,Inputs!$E$5:$E$263),C413-F413),0)</f>
        <v>0</v>
      </c>
      <c r="H413" s="29">
        <f t="shared" si="32"/>
        <v>2017499.311043008</v>
      </c>
      <c r="I413" s="29">
        <f t="shared" si="33"/>
        <v>2982500.688956996</v>
      </c>
      <c r="J413" s="29">
        <f t="shared" si="34"/>
        <v>12045927.710962418</v>
      </c>
      <c r="K413" s="29">
        <f>IF(K412*(1+Inputs!$B$12)-Inputs!$B$14&lt;0.005,0,K412*(1+Inputs!$B$12)-Inputs!$B$14)</f>
        <v>2017499.3110434432</v>
      </c>
    </row>
    <row r="414" spans="1:11" x14ac:dyDescent="0.3">
      <c r="A414" s="27">
        <v>411</v>
      </c>
      <c r="B414" s="28">
        <f>EDATE(Inputs!$B$7,A414-1)</f>
        <v>58139</v>
      </c>
      <c r="C414" s="29">
        <f t="shared" si="30"/>
        <v>2017499.311043008</v>
      </c>
      <c r="D414" s="29">
        <f>IF(C414&gt;0.005,MIN(Inputs!$B$14,C414+E414),0)</f>
        <v>36654.703414437572</v>
      </c>
      <c r="E414" s="29">
        <f>IF(C414&gt;0.005,C414*Inputs!$B$12,0)</f>
        <v>14290.620119887973</v>
      </c>
      <c r="F414" s="29">
        <f t="shared" si="31"/>
        <v>22364.0832945496</v>
      </c>
      <c r="G414" s="29">
        <f>IF(C414-F414&gt;0.005,MIN(SUMIF(Inputs!$D$5:$D$263,A414,Inputs!$E$5:$E$263),C414-F414),0)</f>
        <v>0</v>
      </c>
      <c r="H414" s="29">
        <f t="shared" si="32"/>
        <v>1995135.2277484585</v>
      </c>
      <c r="I414" s="29">
        <f t="shared" si="33"/>
        <v>3004864.7722515455</v>
      </c>
      <c r="J414" s="29">
        <f t="shared" si="34"/>
        <v>12060218.331082307</v>
      </c>
      <c r="K414" s="29">
        <f>IF(K413*(1+Inputs!$B$12)-Inputs!$B$14&lt;0.005,0,K413*(1+Inputs!$B$12)-Inputs!$B$14)</f>
        <v>1995135.2277488967</v>
      </c>
    </row>
    <row r="415" spans="1:11" x14ac:dyDescent="0.3">
      <c r="A415" s="27">
        <v>412</v>
      </c>
      <c r="B415" s="28">
        <f>EDATE(Inputs!$B$7,A415-1)</f>
        <v>58170</v>
      </c>
      <c r="C415" s="29">
        <f t="shared" si="30"/>
        <v>1995135.2277484585</v>
      </c>
      <c r="D415" s="29">
        <f>IF(C415&gt;0.005,MIN(Inputs!$B$14,C415+E415),0)</f>
        <v>36654.703414437572</v>
      </c>
      <c r="E415" s="29">
        <f>IF(C415&gt;0.005,C415*Inputs!$B$12,0)</f>
        <v>14132.207863218249</v>
      </c>
      <c r="F415" s="29">
        <f t="shared" si="31"/>
        <v>22522.495551219323</v>
      </c>
      <c r="G415" s="29">
        <f>IF(C415-F415&gt;0.005,MIN(SUMIF(Inputs!$D$5:$D$263,A415,Inputs!$E$5:$E$263),C415-F415),0)</f>
        <v>0</v>
      </c>
      <c r="H415" s="29">
        <f t="shared" si="32"/>
        <v>1972612.7321972393</v>
      </c>
      <c r="I415" s="29">
        <f t="shared" si="33"/>
        <v>3027387.2678027647</v>
      </c>
      <c r="J415" s="29">
        <f t="shared" si="34"/>
        <v>12074350.538945526</v>
      </c>
      <c r="K415" s="29">
        <f>IF(K414*(1+Inputs!$B$12)-Inputs!$B$14&lt;0.005,0,K414*(1+Inputs!$B$12)-Inputs!$B$14)</f>
        <v>1972612.7321976805</v>
      </c>
    </row>
    <row r="416" spans="1:11" x14ac:dyDescent="0.3">
      <c r="A416" s="27">
        <v>413</v>
      </c>
      <c r="B416" s="28">
        <f>EDATE(Inputs!$B$7,A416-1)</f>
        <v>58200</v>
      </c>
      <c r="C416" s="29">
        <f t="shared" si="30"/>
        <v>1972612.7321972393</v>
      </c>
      <c r="D416" s="29">
        <f>IF(C416&gt;0.005,MIN(Inputs!$B$14,C416+E416),0)</f>
        <v>36654.703414437572</v>
      </c>
      <c r="E416" s="29">
        <f>IF(C416&gt;0.005,C416*Inputs!$B$12,0)</f>
        <v>13972.673519730446</v>
      </c>
      <c r="F416" s="29">
        <f t="shared" si="31"/>
        <v>22682.029894707128</v>
      </c>
      <c r="G416" s="29">
        <f>IF(C416-F416&gt;0.005,MIN(SUMIF(Inputs!$D$5:$D$263,A416,Inputs!$E$5:$E$263),C416-F416),0)</f>
        <v>0</v>
      </c>
      <c r="H416" s="29">
        <f t="shared" si="32"/>
        <v>1949930.7023025323</v>
      </c>
      <c r="I416" s="29">
        <f t="shared" si="33"/>
        <v>3050069.2976974719</v>
      </c>
      <c r="J416" s="29">
        <f t="shared" si="34"/>
        <v>12088323.212465256</v>
      </c>
      <c r="K416" s="29">
        <f>IF(K415*(1+Inputs!$B$12)-Inputs!$B$14&lt;0.005,0,K415*(1+Inputs!$B$12)-Inputs!$B$14)</f>
        <v>1949930.7023029765</v>
      </c>
    </row>
    <row r="417" spans="1:11" x14ac:dyDescent="0.3">
      <c r="A417" s="27">
        <v>414</v>
      </c>
      <c r="B417" s="28">
        <f>EDATE(Inputs!$B$7,A417-1)</f>
        <v>58231</v>
      </c>
      <c r="C417" s="29">
        <f t="shared" si="30"/>
        <v>1949930.7023025323</v>
      </c>
      <c r="D417" s="29">
        <f>IF(C417&gt;0.005,MIN(Inputs!$B$14,C417+E417),0)</f>
        <v>36654.703414437572</v>
      </c>
      <c r="E417" s="29">
        <f>IF(C417&gt;0.005,C417*Inputs!$B$12,0)</f>
        <v>13812.009141309605</v>
      </c>
      <c r="F417" s="29">
        <f t="shared" si="31"/>
        <v>22842.694273127967</v>
      </c>
      <c r="G417" s="29">
        <f>IF(C417-F417&gt;0.005,MIN(SUMIF(Inputs!$D$5:$D$263,A417,Inputs!$E$5:$E$263),C417-F417),0)</f>
        <v>0</v>
      </c>
      <c r="H417" s="29">
        <f t="shared" si="32"/>
        <v>1927088.0080294043</v>
      </c>
      <c r="I417" s="29">
        <f t="shared" si="33"/>
        <v>3072911.9919706001</v>
      </c>
      <c r="J417" s="29">
        <f t="shared" si="34"/>
        <v>12102135.221606566</v>
      </c>
      <c r="K417" s="29">
        <f>IF(K416*(1+Inputs!$B$12)-Inputs!$B$14&lt;0.005,0,K416*(1+Inputs!$B$12)-Inputs!$B$14)</f>
        <v>1927088.0080298516</v>
      </c>
    </row>
    <row r="418" spans="1:11" x14ac:dyDescent="0.3">
      <c r="A418" s="27">
        <v>415</v>
      </c>
      <c r="B418" s="28">
        <f>EDATE(Inputs!$B$7,A418-1)</f>
        <v>58261</v>
      </c>
      <c r="C418" s="29">
        <f t="shared" si="30"/>
        <v>1927088.0080294043</v>
      </c>
      <c r="D418" s="29">
        <f>IF(C418&gt;0.005,MIN(Inputs!$B$14,C418+E418),0)</f>
        <v>36654.703414437572</v>
      </c>
      <c r="E418" s="29">
        <f>IF(C418&gt;0.005,C418*Inputs!$B$12,0)</f>
        <v>13650.206723541614</v>
      </c>
      <c r="F418" s="29">
        <f t="shared" si="31"/>
        <v>23004.496690895958</v>
      </c>
      <c r="G418" s="29">
        <f>IF(C418-F418&gt;0.005,MIN(SUMIF(Inputs!$D$5:$D$263,A418,Inputs!$E$5:$E$263),C418-F418),0)</f>
        <v>0</v>
      </c>
      <c r="H418" s="29">
        <f t="shared" si="32"/>
        <v>1904083.5113385085</v>
      </c>
      <c r="I418" s="29">
        <f t="shared" si="33"/>
        <v>3095916.488661496</v>
      </c>
      <c r="J418" s="29">
        <f t="shared" si="34"/>
        <v>12115785.428330107</v>
      </c>
      <c r="K418" s="29">
        <f>IF(K417*(1+Inputs!$B$12)-Inputs!$B$14&lt;0.005,0,K417*(1+Inputs!$B$12)-Inputs!$B$14)</f>
        <v>1904083.5113389587</v>
      </c>
    </row>
    <row r="419" spans="1:11" x14ac:dyDescent="0.3">
      <c r="A419" s="27">
        <v>416</v>
      </c>
      <c r="B419" s="28">
        <f>EDATE(Inputs!$B$7,A419-1)</f>
        <v>58292</v>
      </c>
      <c r="C419" s="29">
        <f t="shared" si="30"/>
        <v>1904083.5113385085</v>
      </c>
      <c r="D419" s="29">
        <f>IF(C419&gt;0.005,MIN(Inputs!$B$14,C419+E419),0)</f>
        <v>36654.703414437572</v>
      </c>
      <c r="E419" s="29">
        <f>IF(C419&gt;0.005,C419*Inputs!$B$12,0)</f>
        <v>13487.258205314436</v>
      </c>
      <c r="F419" s="29">
        <f t="shared" si="31"/>
        <v>23167.445209123136</v>
      </c>
      <c r="G419" s="29">
        <f>IF(C419-F419&gt;0.005,MIN(SUMIF(Inputs!$D$5:$D$263,A419,Inputs!$E$5:$E$263),C419-F419),0)</f>
        <v>0</v>
      </c>
      <c r="H419" s="29">
        <f t="shared" si="32"/>
        <v>1880916.0661293853</v>
      </c>
      <c r="I419" s="29">
        <f t="shared" si="33"/>
        <v>3119083.9338706192</v>
      </c>
      <c r="J419" s="29">
        <f t="shared" si="34"/>
        <v>12129272.686535422</v>
      </c>
      <c r="K419" s="29">
        <f>IF(K418*(1+Inputs!$B$12)-Inputs!$B$14&lt;0.005,0,K418*(1+Inputs!$B$12)-Inputs!$B$14)</f>
        <v>1880916.0661298388</v>
      </c>
    </row>
    <row r="420" spans="1:11" x14ac:dyDescent="0.3">
      <c r="A420" s="27">
        <v>417</v>
      </c>
      <c r="B420" s="28">
        <f>EDATE(Inputs!$B$7,A420-1)</f>
        <v>58323</v>
      </c>
      <c r="C420" s="29">
        <f t="shared" si="30"/>
        <v>1880916.0661293853</v>
      </c>
      <c r="D420" s="29">
        <f>IF(C420&gt;0.005,MIN(Inputs!$B$14,C420+E420),0)</f>
        <v>36654.703414437572</v>
      </c>
      <c r="E420" s="29">
        <f>IF(C420&gt;0.005,C420*Inputs!$B$12,0)</f>
        <v>13323.15546841648</v>
      </c>
      <c r="F420" s="29">
        <f t="shared" si="31"/>
        <v>23331.547946021092</v>
      </c>
      <c r="G420" s="29">
        <f>IF(C420-F420&gt;0.005,MIN(SUMIF(Inputs!$D$5:$D$263,A420,Inputs!$E$5:$E$263),C420-F420),0)</f>
        <v>0</v>
      </c>
      <c r="H420" s="29">
        <f t="shared" si="32"/>
        <v>1857584.5181833641</v>
      </c>
      <c r="I420" s="29">
        <f t="shared" si="33"/>
        <v>3142415.4818166401</v>
      </c>
      <c r="J420" s="29">
        <f t="shared" si="34"/>
        <v>12142595.842003839</v>
      </c>
      <c r="K420" s="29">
        <f>IF(K419*(1+Inputs!$B$12)-Inputs!$B$14&lt;0.005,0,K419*(1+Inputs!$B$12)-Inputs!$B$14)</f>
        <v>1857584.5181838209</v>
      </c>
    </row>
    <row r="421" spans="1:11" x14ac:dyDescent="0.3">
      <c r="A421" s="27">
        <v>418</v>
      </c>
      <c r="B421" s="28">
        <f>EDATE(Inputs!$B$7,A421-1)</f>
        <v>58353</v>
      </c>
      <c r="C421" s="29">
        <f t="shared" si="30"/>
        <v>1857584.5181833641</v>
      </c>
      <c r="D421" s="29">
        <f>IF(C421&gt;0.005,MIN(Inputs!$B$14,C421+E421),0)</f>
        <v>36654.703414437572</v>
      </c>
      <c r="E421" s="29">
        <f>IF(C421&gt;0.005,C421*Inputs!$B$12,0)</f>
        <v>13157.890337132163</v>
      </c>
      <c r="F421" s="29">
        <f t="shared" si="31"/>
        <v>23496.813077305407</v>
      </c>
      <c r="G421" s="29">
        <f>IF(C421-F421&gt;0.005,MIN(SUMIF(Inputs!$D$5:$D$263,A421,Inputs!$E$5:$E$263),C421-F421),0)</f>
        <v>0</v>
      </c>
      <c r="H421" s="29">
        <f t="shared" si="32"/>
        <v>1834087.7051060586</v>
      </c>
      <c r="I421" s="29">
        <f t="shared" si="33"/>
        <v>3165912.2948939456</v>
      </c>
      <c r="J421" s="29">
        <f t="shared" si="34"/>
        <v>12155753.732340971</v>
      </c>
      <c r="K421" s="29">
        <f>IF(K420*(1+Inputs!$B$12)-Inputs!$B$14&lt;0.005,0,K420*(1+Inputs!$B$12)-Inputs!$B$14)</f>
        <v>1834087.7051065187</v>
      </c>
    </row>
    <row r="422" spans="1:11" x14ac:dyDescent="0.3">
      <c r="A422" s="27">
        <v>419</v>
      </c>
      <c r="B422" s="28">
        <f>EDATE(Inputs!$B$7,A422-1)</f>
        <v>58384</v>
      </c>
      <c r="C422" s="29">
        <f t="shared" si="30"/>
        <v>1834087.7051060586</v>
      </c>
      <c r="D422" s="29">
        <f>IF(C422&gt;0.005,MIN(Inputs!$B$14,C422+E422),0)</f>
        <v>36654.703414437572</v>
      </c>
      <c r="E422" s="29">
        <f>IF(C422&gt;0.005,C422*Inputs!$B$12,0)</f>
        <v>12991.454577834584</v>
      </c>
      <c r="F422" s="29">
        <f t="shared" si="31"/>
        <v>23663.248836602987</v>
      </c>
      <c r="G422" s="29">
        <f>IF(C422-F422&gt;0.005,MIN(SUMIF(Inputs!$D$5:$D$263,A422,Inputs!$E$5:$E$263),C422-F422),0)</f>
        <v>0</v>
      </c>
      <c r="H422" s="29">
        <f t="shared" si="32"/>
        <v>1810424.4562694556</v>
      </c>
      <c r="I422" s="29">
        <f t="shared" si="33"/>
        <v>3189575.5437305486</v>
      </c>
      <c r="J422" s="29">
        <f t="shared" si="34"/>
        <v>12168745.186918806</v>
      </c>
      <c r="K422" s="29">
        <f>IF(K421*(1+Inputs!$B$12)-Inputs!$B$14&lt;0.005,0,K421*(1+Inputs!$B$12)-Inputs!$B$14)</f>
        <v>1810424.4562699189</v>
      </c>
    </row>
    <row r="423" spans="1:11" x14ac:dyDescent="0.3">
      <c r="A423" s="27">
        <v>420</v>
      </c>
      <c r="B423" s="28">
        <f>EDATE(Inputs!$B$7,A423-1)</f>
        <v>58414</v>
      </c>
      <c r="C423" s="29">
        <f t="shared" si="30"/>
        <v>1810424.4562694556</v>
      </c>
      <c r="D423" s="29">
        <f>IF(C423&gt;0.005,MIN(Inputs!$B$14,C423+E423),0)</f>
        <v>36654.703414437572</v>
      </c>
      <c r="E423" s="29">
        <f>IF(C423&gt;0.005,C423*Inputs!$B$12,0)</f>
        <v>12823.839898575312</v>
      </c>
      <c r="F423" s="29">
        <f t="shared" si="31"/>
        <v>23830.86351586226</v>
      </c>
      <c r="G423" s="29">
        <f>IF(C423-F423&gt;0.005,MIN(SUMIF(Inputs!$D$5:$D$263,A423,Inputs!$E$5:$E$263),C423-F423),0)</f>
        <v>0</v>
      </c>
      <c r="H423" s="29">
        <f t="shared" si="32"/>
        <v>1786593.5927535933</v>
      </c>
      <c r="I423" s="29">
        <f t="shared" si="33"/>
        <v>3213406.4072464108</v>
      </c>
      <c r="J423" s="29">
        <f t="shared" si="34"/>
        <v>12181569.026817381</v>
      </c>
      <c r="K423" s="29">
        <f>IF(K422*(1+Inputs!$B$12)-Inputs!$B$14&lt;0.005,0,K422*(1+Inputs!$B$12)-Inputs!$B$14)</f>
        <v>1786593.5927540599</v>
      </c>
    </row>
    <row r="424" spans="1:11" x14ac:dyDescent="0.3">
      <c r="A424" s="27">
        <v>421</v>
      </c>
      <c r="B424" s="28">
        <f>EDATE(Inputs!$B$7,A424-1)</f>
        <v>58445</v>
      </c>
      <c r="C424" s="29">
        <f t="shared" si="30"/>
        <v>1786593.5927535933</v>
      </c>
      <c r="D424" s="29">
        <f>IF(C424&gt;0.005,MIN(Inputs!$B$14,C424+E424),0)</f>
        <v>36654.703414437572</v>
      </c>
      <c r="E424" s="29">
        <f>IF(C424&gt;0.005,C424*Inputs!$B$12,0)</f>
        <v>12655.037948671286</v>
      </c>
      <c r="F424" s="29">
        <f t="shared" si="31"/>
        <v>23999.665465766288</v>
      </c>
      <c r="G424" s="29">
        <f>IF(C424-F424&gt;0.005,MIN(SUMIF(Inputs!$D$5:$D$263,A424,Inputs!$E$5:$E$263),C424-F424),0)</f>
        <v>0</v>
      </c>
      <c r="H424" s="29">
        <f t="shared" si="32"/>
        <v>1762593.927287827</v>
      </c>
      <c r="I424" s="29">
        <f t="shared" si="33"/>
        <v>3237406.0727121769</v>
      </c>
      <c r="J424" s="29">
        <f t="shared" si="34"/>
        <v>12194224.064766053</v>
      </c>
      <c r="K424" s="29">
        <f>IF(K423*(1+Inputs!$B$12)-Inputs!$B$14&lt;0.005,0,K423*(1+Inputs!$B$12)-Inputs!$B$14)</f>
        <v>1762593.9272882969</v>
      </c>
    </row>
    <row r="425" spans="1:11" x14ac:dyDescent="0.3">
      <c r="A425" s="27">
        <v>422</v>
      </c>
      <c r="B425" s="28">
        <f>EDATE(Inputs!$B$7,A425-1)</f>
        <v>58476</v>
      </c>
      <c r="C425" s="29">
        <f t="shared" si="30"/>
        <v>1762593.927287827</v>
      </c>
      <c r="D425" s="29">
        <f>IF(C425&gt;0.005,MIN(Inputs!$B$14,C425+E425),0)</f>
        <v>36654.703414437572</v>
      </c>
      <c r="E425" s="29">
        <f>IF(C425&gt;0.005,C425*Inputs!$B$12,0)</f>
        <v>12485.040318288775</v>
      </c>
      <c r="F425" s="29">
        <f t="shared" si="31"/>
        <v>24169.663096148797</v>
      </c>
      <c r="G425" s="29">
        <f>IF(C425-F425&gt;0.005,MIN(SUMIF(Inputs!$D$5:$D$263,A425,Inputs!$E$5:$E$263),C425-F425),0)</f>
        <v>0</v>
      </c>
      <c r="H425" s="29">
        <f t="shared" si="32"/>
        <v>1738424.2641916783</v>
      </c>
      <c r="I425" s="29">
        <f t="shared" si="33"/>
        <v>3261575.7358083259</v>
      </c>
      <c r="J425" s="29">
        <f t="shared" si="34"/>
        <v>12206709.105084341</v>
      </c>
      <c r="K425" s="29">
        <f>IF(K424*(1+Inputs!$B$12)-Inputs!$B$14&lt;0.005,0,K424*(1+Inputs!$B$12)-Inputs!$B$14)</f>
        <v>1738424.2641921514</v>
      </c>
    </row>
    <row r="426" spans="1:11" x14ac:dyDescent="0.3">
      <c r="A426" s="27">
        <v>423</v>
      </c>
      <c r="B426" s="28">
        <f>EDATE(Inputs!$B$7,A426-1)</f>
        <v>58505</v>
      </c>
      <c r="C426" s="29">
        <f t="shared" si="30"/>
        <v>1738424.2641916783</v>
      </c>
      <c r="D426" s="29">
        <f>IF(C426&gt;0.005,MIN(Inputs!$B$14,C426+E426),0)</f>
        <v>36654.703414437572</v>
      </c>
      <c r="E426" s="29">
        <f>IF(C426&gt;0.005,C426*Inputs!$B$12,0)</f>
        <v>12313.838538024389</v>
      </c>
      <c r="F426" s="29">
        <f t="shared" si="31"/>
        <v>24340.864876413183</v>
      </c>
      <c r="G426" s="29">
        <f>IF(C426-F426&gt;0.005,MIN(SUMIF(Inputs!$D$5:$D$263,A426,Inputs!$E$5:$E$263),C426-F426),0)</f>
        <v>0</v>
      </c>
      <c r="H426" s="29">
        <f t="shared" si="32"/>
        <v>1714083.399315265</v>
      </c>
      <c r="I426" s="29">
        <f t="shared" si="33"/>
        <v>3285916.6006847392</v>
      </c>
      <c r="J426" s="29">
        <f t="shared" si="34"/>
        <v>12219022.943622366</v>
      </c>
      <c r="K426" s="29">
        <f>IF(K425*(1+Inputs!$B$12)-Inputs!$B$14&lt;0.005,0,K425*(1+Inputs!$B$12)-Inputs!$B$14)</f>
        <v>1714083.3993157416</v>
      </c>
    </row>
    <row r="427" spans="1:11" x14ac:dyDescent="0.3">
      <c r="A427" s="27">
        <v>424</v>
      </c>
      <c r="B427" s="28">
        <f>EDATE(Inputs!$B$7,A427-1)</f>
        <v>58536</v>
      </c>
      <c r="C427" s="29">
        <f t="shared" si="30"/>
        <v>1714083.399315265</v>
      </c>
      <c r="D427" s="29">
        <f>IF(C427&gt;0.005,MIN(Inputs!$B$14,C427+E427),0)</f>
        <v>36654.703414437572</v>
      </c>
      <c r="E427" s="29">
        <f>IF(C427&gt;0.005,C427*Inputs!$B$12,0)</f>
        <v>12141.424078483127</v>
      </c>
      <c r="F427" s="29">
        <f t="shared" si="31"/>
        <v>24513.279335954445</v>
      </c>
      <c r="G427" s="29">
        <f>IF(C427-F427&gt;0.005,MIN(SUMIF(Inputs!$D$5:$D$263,A427,Inputs!$E$5:$E$263),C427-F427),0)</f>
        <v>0</v>
      </c>
      <c r="H427" s="29">
        <f t="shared" si="32"/>
        <v>1689570.1199793105</v>
      </c>
      <c r="I427" s="29">
        <f t="shared" si="33"/>
        <v>3310429.8800206934</v>
      </c>
      <c r="J427" s="29">
        <f t="shared" si="34"/>
        <v>12231164.367700849</v>
      </c>
      <c r="K427" s="29">
        <f>IF(K426*(1+Inputs!$B$12)-Inputs!$B$14&lt;0.005,0,K426*(1+Inputs!$B$12)-Inputs!$B$14)</f>
        <v>1689570.1199797904</v>
      </c>
    </row>
    <row r="428" spans="1:11" x14ac:dyDescent="0.3">
      <c r="A428" s="27">
        <v>425</v>
      </c>
      <c r="B428" s="28">
        <f>EDATE(Inputs!$B$7,A428-1)</f>
        <v>58566</v>
      </c>
      <c r="C428" s="29">
        <f t="shared" ref="C428:C491" si="35">H427</f>
        <v>1689570.1199793105</v>
      </c>
      <c r="D428" s="29">
        <f>IF(C428&gt;0.005,MIN(Inputs!$B$14,C428+E428),0)</f>
        <v>36654.703414437572</v>
      </c>
      <c r="E428" s="29">
        <f>IF(C428&gt;0.005,C428*Inputs!$B$12,0)</f>
        <v>11967.78834985345</v>
      </c>
      <c r="F428" s="29">
        <f t="shared" ref="F428:F491" si="36">D428-E428</f>
        <v>24686.915064584122</v>
      </c>
      <c r="G428" s="29">
        <f>IF(C428-F428&gt;0.005,MIN(SUMIF(Inputs!$D$5:$D$263,A428,Inputs!$E$5:$E$263),C428-F428),0)</f>
        <v>0</v>
      </c>
      <c r="H428" s="29">
        <f t="shared" ref="H428:H491" si="37">IF(C428-F428-G428&lt;0.005,0,C428-F428-G428)</f>
        <v>1664883.2049147263</v>
      </c>
      <c r="I428" s="29">
        <f t="shared" ref="I428:I491" si="38">I427+F428+G428</f>
        <v>3335116.7950852774</v>
      </c>
      <c r="J428" s="29">
        <f t="shared" ref="J428:J491" si="39">J427+E428</f>
        <v>12243132.156050703</v>
      </c>
      <c r="K428" s="29">
        <f>IF(K427*(1+Inputs!$B$12)-Inputs!$B$14&lt;0.005,0,K427*(1+Inputs!$B$12)-Inputs!$B$14)</f>
        <v>1664883.2049152097</v>
      </c>
    </row>
    <row r="429" spans="1:11" x14ac:dyDescent="0.3">
      <c r="A429" s="27">
        <v>426</v>
      </c>
      <c r="B429" s="28">
        <f>EDATE(Inputs!$B$7,A429-1)</f>
        <v>58597</v>
      </c>
      <c r="C429" s="29">
        <f t="shared" si="35"/>
        <v>1664883.2049147263</v>
      </c>
      <c r="D429" s="29">
        <f>IF(C429&gt;0.005,MIN(Inputs!$B$14,C429+E429),0)</f>
        <v>36654.703414437572</v>
      </c>
      <c r="E429" s="29">
        <f>IF(C429&gt;0.005,C429*Inputs!$B$12,0)</f>
        <v>11792.922701479312</v>
      </c>
      <c r="F429" s="29">
        <f t="shared" si="36"/>
        <v>24861.780712958258</v>
      </c>
      <c r="G429" s="29">
        <f>IF(C429-F429&gt;0.005,MIN(SUMIF(Inputs!$D$5:$D$263,A429,Inputs!$E$5:$E$263),C429-F429),0)</f>
        <v>0</v>
      </c>
      <c r="H429" s="29">
        <f t="shared" si="37"/>
        <v>1640021.4242017681</v>
      </c>
      <c r="I429" s="29">
        <f t="shared" si="38"/>
        <v>3359978.5757982358</v>
      </c>
      <c r="J429" s="29">
        <f t="shared" si="39"/>
        <v>12254925.078752182</v>
      </c>
      <c r="K429" s="29">
        <f>IF(K428*(1+Inputs!$B$12)-Inputs!$B$14&lt;0.005,0,K428*(1+Inputs!$B$12)-Inputs!$B$14)</f>
        <v>1640021.4242022547</v>
      </c>
    </row>
    <row r="430" spans="1:11" x14ac:dyDescent="0.3">
      <c r="A430" s="27">
        <v>427</v>
      </c>
      <c r="B430" s="28">
        <f>EDATE(Inputs!$B$7,A430-1)</f>
        <v>58627</v>
      </c>
      <c r="C430" s="29">
        <f t="shared" si="35"/>
        <v>1640021.4242017681</v>
      </c>
      <c r="D430" s="29">
        <f>IF(C430&gt;0.005,MIN(Inputs!$B$14,C430+E430),0)</f>
        <v>36654.703414437572</v>
      </c>
      <c r="E430" s="29">
        <f>IF(C430&gt;0.005,C430*Inputs!$B$12,0)</f>
        <v>11616.818421429192</v>
      </c>
      <c r="F430" s="29">
        <f t="shared" si="36"/>
        <v>25037.884993008382</v>
      </c>
      <c r="G430" s="29">
        <f>IF(C430-F430&gt;0.005,MIN(SUMIF(Inputs!$D$5:$D$263,A430,Inputs!$E$5:$E$263),C430-F430),0)</f>
        <v>0</v>
      </c>
      <c r="H430" s="29">
        <f t="shared" si="37"/>
        <v>1614983.5392087598</v>
      </c>
      <c r="I430" s="29">
        <f t="shared" si="38"/>
        <v>3385016.4607912442</v>
      </c>
      <c r="J430" s="29">
        <f t="shared" si="39"/>
        <v>12266541.897173611</v>
      </c>
      <c r="K430" s="29">
        <f>IF(K429*(1+Inputs!$B$12)-Inputs!$B$14&lt;0.005,0,K429*(1+Inputs!$B$12)-Inputs!$B$14)</f>
        <v>1614983.5392092499</v>
      </c>
    </row>
    <row r="431" spans="1:11" x14ac:dyDescent="0.3">
      <c r="A431" s="27">
        <v>428</v>
      </c>
      <c r="B431" s="28">
        <f>EDATE(Inputs!$B$7,A431-1)</f>
        <v>58658</v>
      </c>
      <c r="C431" s="29">
        <f t="shared" si="35"/>
        <v>1614983.5392087598</v>
      </c>
      <c r="D431" s="29">
        <f>IF(C431&gt;0.005,MIN(Inputs!$B$14,C431+E431),0)</f>
        <v>36654.703414437572</v>
      </c>
      <c r="E431" s="29">
        <f>IF(C431&gt;0.005,C431*Inputs!$B$12,0)</f>
        <v>11439.46673606205</v>
      </c>
      <c r="F431" s="29">
        <f t="shared" si="36"/>
        <v>25215.236678375521</v>
      </c>
      <c r="G431" s="29">
        <f>IF(C431-F431&gt;0.005,MIN(SUMIF(Inputs!$D$5:$D$263,A431,Inputs!$E$5:$E$263),C431-F431),0)</f>
        <v>0</v>
      </c>
      <c r="H431" s="29">
        <f t="shared" si="37"/>
        <v>1589768.3025303842</v>
      </c>
      <c r="I431" s="29">
        <f t="shared" si="38"/>
        <v>3410231.6974696196</v>
      </c>
      <c r="J431" s="29">
        <f t="shared" si="39"/>
        <v>12277981.363909673</v>
      </c>
      <c r="K431" s="29">
        <f>IF(K430*(1+Inputs!$B$12)-Inputs!$B$14&lt;0.005,0,K430*(1+Inputs!$B$12)-Inputs!$B$14)</f>
        <v>1589768.3025308778</v>
      </c>
    </row>
    <row r="432" spans="1:11" x14ac:dyDescent="0.3">
      <c r="A432" s="27">
        <v>429</v>
      </c>
      <c r="B432" s="28">
        <f>EDATE(Inputs!$B$7,A432-1)</f>
        <v>58689</v>
      </c>
      <c r="C432" s="29">
        <f t="shared" si="35"/>
        <v>1589768.3025303842</v>
      </c>
      <c r="D432" s="29">
        <f>IF(C432&gt;0.005,MIN(Inputs!$B$14,C432+E432),0)</f>
        <v>36654.703414437572</v>
      </c>
      <c r="E432" s="29">
        <f>IF(C432&gt;0.005,C432*Inputs!$B$12,0)</f>
        <v>11260.858809590221</v>
      </c>
      <c r="F432" s="29">
        <f t="shared" si="36"/>
        <v>25393.844604847349</v>
      </c>
      <c r="G432" s="29">
        <f>IF(C432-F432&gt;0.005,MIN(SUMIF(Inputs!$D$5:$D$263,A432,Inputs!$E$5:$E$263),C432-F432),0)</f>
        <v>0</v>
      </c>
      <c r="H432" s="29">
        <f t="shared" si="37"/>
        <v>1564374.4579255369</v>
      </c>
      <c r="I432" s="29">
        <f t="shared" si="38"/>
        <v>3435625.5420744671</v>
      </c>
      <c r="J432" s="29">
        <f t="shared" si="39"/>
        <v>12289242.222719263</v>
      </c>
      <c r="K432" s="29">
        <f>IF(K431*(1+Inputs!$B$12)-Inputs!$B$14&lt;0.005,0,K431*(1+Inputs!$B$12)-Inputs!$B$14)</f>
        <v>1564374.4579260338</v>
      </c>
    </row>
    <row r="433" spans="1:11" x14ac:dyDescent="0.3">
      <c r="A433" s="27">
        <v>430</v>
      </c>
      <c r="B433" s="28">
        <f>EDATE(Inputs!$B$7,A433-1)</f>
        <v>58719</v>
      </c>
      <c r="C433" s="29">
        <f t="shared" si="35"/>
        <v>1564374.4579255369</v>
      </c>
      <c r="D433" s="29">
        <f>IF(C433&gt;0.005,MIN(Inputs!$B$14,C433+E433),0)</f>
        <v>36654.703414437572</v>
      </c>
      <c r="E433" s="29">
        <f>IF(C433&gt;0.005,C433*Inputs!$B$12,0)</f>
        <v>11080.985743639221</v>
      </c>
      <c r="F433" s="29">
        <f t="shared" si="36"/>
        <v>25573.717670798353</v>
      </c>
      <c r="G433" s="29">
        <f>IF(C433-F433&gt;0.005,MIN(SUMIF(Inputs!$D$5:$D$263,A433,Inputs!$E$5:$E$263),C433-F433),0)</f>
        <v>0</v>
      </c>
      <c r="H433" s="29">
        <f t="shared" si="37"/>
        <v>1538800.7402547386</v>
      </c>
      <c r="I433" s="29">
        <f t="shared" si="38"/>
        <v>3461199.2597452654</v>
      </c>
      <c r="J433" s="29">
        <f t="shared" si="39"/>
        <v>12300323.208462903</v>
      </c>
      <c r="K433" s="29">
        <f>IF(K432*(1+Inputs!$B$12)-Inputs!$B$14&lt;0.005,0,K432*(1+Inputs!$B$12)-Inputs!$B$14)</f>
        <v>1538800.740255239</v>
      </c>
    </row>
    <row r="434" spans="1:11" x14ac:dyDescent="0.3">
      <c r="A434" s="27">
        <v>431</v>
      </c>
      <c r="B434" s="28">
        <f>EDATE(Inputs!$B$7,A434-1)</f>
        <v>58750</v>
      </c>
      <c r="C434" s="29">
        <f t="shared" si="35"/>
        <v>1538800.7402547386</v>
      </c>
      <c r="D434" s="29">
        <f>IF(C434&gt;0.005,MIN(Inputs!$B$14,C434+E434),0)</f>
        <v>36654.703414437572</v>
      </c>
      <c r="E434" s="29">
        <f>IF(C434&gt;0.005,C434*Inputs!$B$12,0)</f>
        <v>10899.838576804399</v>
      </c>
      <c r="F434" s="29">
        <f t="shared" si="36"/>
        <v>25754.864837633173</v>
      </c>
      <c r="G434" s="29">
        <f>IF(C434-F434&gt;0.005,MIN(SUMIF(Inputs!$D$5:$D$263,A434,Inputs!$E$5:$E$263),C434-F434),0)</f>
        <v>0</v>
      </c>
      <c r="H434" s="29">
        <f t="shared" si="37"/>
        <v>1513045.8754171054</v>
      </c>
      <c r="I434" s="29">
        <f t="shared" si="38"/>
        <v>3486954.1245828983</v>
      </c>
      <c r="J434" s="29">
        <f t="shared" si="39"/>
        <v>12311223.047039708</v>
      </c>
      <c r="K434" s="29">
        <f>IF(K433*(1+Inputs!$B$12)-Inputs!$B$14&lt;0.005,0,K433*(1+Inputs!$B$12)-Inputs!$B$14)</f>
        <v>1513045.8754176092</v>
      </c>
    </row>
    <row r="435" spans="1:11" x14ac:dyDescent="0.3">
      <c r="A435" s="27">
        <v>432</v>
      </c>
      <c r="B435" s="28">
        <f>EDATE(Inputs!$B$7,A435-1)</f>
        <v>58780</v>
      </c>
      <c r="C435" s="29">
        <f t="shared" si="35"/>
        <v>1513045.8754171054</v>
      </c>
      <c r="D435" s="29">
        <f>IF(C435&gt;0.005,MIN(Inputs!$B$14,C435+E435),0)</f>
        <v>36654.703414437572</v>
      </c>
      <c r="E435" s="29">
        <f>IF(C435&gt;0.005,C435*Inputs!$B$12,0)</f>
        <v>10717.408284204497</v>
      </c>
      <c r="F435" s="29">
        <f t="shared" si="36"/>
        <v>25937.295130233077</v>
      </c>
      <c r="G435" s="29">
        <f>IF(C435-F435&gt;0.005,MIN(SUMIF(Inputs!$D$5:$D$263,A435,Inputs!$E$5:$E$263),C435-F435),0)</f>
        <v>0</v>
      </c>
      <c r="H435" s="29">
        <f t="shared" si="37"/>
        <v>1487108.5802868723</v>
      </c>
      <c r="I435" s="29">
        <f t="shared" si="38"/>
        <v>3512891.4197131316</v>
      </c>
      <c r="J435" s="29">
        <f t="shared" si="39"/>
        <v>12321940.455323912</v>
      </c>
      <c r="K435" s="29">
        <f>IF(K434*(1+Inputs!$B$12)-Inputs!$B$14&lt;0.005,0,K434*(1+Inputs!$B$12)-Inputs!$B$14)</f>
        <v>1487108.5802873797</v>
      </c>
    </row>
    <row r="436" spans="1:11" x14ac:dyDescent="0.3">
      <c r="A436" s="27">
        <v>433</v>
      </c>
      <c r="B436" s="28">
        <f>EDATE(Inputs!$B$7,A436-1)</f>
        <v>58811</v>
      </c>
      <c r="C436" s="29">
        <f t="shared" si="35"/>
        <v>1487108.5802868723</v>
      </c>
      <c r="D436" s="29">
        <f>IF(C436&gt;0.005,MIN(Inputs!$B$14,C436+E436),0)</f>
        <v>36654.703414437572</v>
      </c>
      <c r="E436" s="29">
        <f>IF(C436&gt;0.005,C436*Inputs!$B$12,0)</f>
        <v>10533.685777032013</v>
      </c>
      <c r="F436" s="29">
        <f t="shared" si="36"/>
        <v>26121.017637405559</v>
      </c>
      <c r="G436" s="29">
        <f>IF(C436-F436&gt;0.005,MIN(SUMIF(Inputs!$D$5:$D$263,A436,Inputs!$E$5:$E$263),C436-F436),0)</f>
        <v>0</v>
      </c>
      <c r="H436" s="29">
        <f t="shared" si="37"/>
        <v>1460987.5626494668</v>
      </c>
      <c r="I436" s="29">
        <f t="shared" si="38"/>
        <v>3539012.4373505372</v>
      </c>
      <c r="J436" s="29">
        <f t="shared" si="39"/>
        <v>12332474.141100945</v>
      </c>
      <c r="K436" s="29">
        <f>IF(K435*(1+Inputs!$B$12)-Inputs!$B$14&lt;0.005,0,K435*(1+Inputs!$B$12)-Inputs!$B$14)</f>
        <v>1460987.5626499776</v>
      </c>
    </row>
    <row r="437" spans="1:11" x14ac:dyDescent="0.3">
      <c r="A437" s="27">
        <v>434</v>
      </c>
      <c r="B437" s="28">
        <f>EDATE(Inputs!$B$7,A437-1)</f>
        <v>58842</v>
      </c>
      <c r="C437" s="29">
        <f t="shared" si="35"/>
        <v>1460987.5626494668</v>
      </c>
      <c r="D437" s="29">
        <f>IF(C437&gt;0.005,MIN(Inputs!$B$14,C437+E437),0)</f>
        <v>36654.703414437572</v>
      </c>
      <c r="E437" s="29">
        <f>IF(C437&gt;0.005,C437*Inputs!$B$12,0)</f>
        <v>10348.66190210039</v>
      </c>
      <c r="F437" s="29">
        <f t="shared" si="36"/>
        <v>26306.041512337182</v>
      </c>
      <c r="G437" s="29">
        <f>IF(C437-F437&gt;0.005,MIN(SUMIF(Inputs!$D$5:$D$263,A437,Inputs!$E$5:$E$263),C437-F437),0)</f>
        <v>0</v>
      </c>
      <c r="H437" s="29">
        <f t="shared" si="37"/>
        <v>1434681.5211371295</v>
      </c>
      <c r="I437" s="29">
        <f t="shared" si="38"/>
        <v>3565318.4788628742</v>
      </c>
      <c r="J437" s="29">
        <f t="shared" si="39"/>
        <v>12342822.803003045</v>
      </c>
      <c r="K437" s="29">
        <f>IF(K436*(1+Inputs!$B$12)-Inputs!$B$14&lt;0.005,0,K436*(1+Inputs!$B$12)-Inputs!$B$14)</f>
        <v>1434681.5211376441</v>
      </c>
    </row>
    <row r="438" spans="1:11" x14ac:dyDescent="0.3">
      <c r="A438" s="27">
        <v>435</v>
      </c>
      <c r="B438" s="28">
        <f>EDATE(Inputs!$B$7,A438-1)</f>
        <v>58870</v>
      </c>
      <c r="C438" s="29">
        <f t="shared" si="35"/>
        <v>1434681.5211371295</v>
      </c>
      <c r="D438" s="29">
        <f>IF(C438&gt;0.005,MIN(Inputs!$B$14,C438+E438),0)</f>
        <v>36654.703414437572</v>
      </c>
      <c r="E438" s="29">
        <f>IF(C438&gt;0.005,C438*Inputs!$B$12,0)</f>
        <v>10162.327441388001</v>
      </c>
      <c r="F438" s="29">
        <f t="shared" si="36"/>
        <v>26492.375973049573</v>
      </c>
      <c r="G438" s="29">
        <f>IF(C438-F438&gt;0.005,MIN(SUMIF(Inputs!$D$5:$D$263,A438,Inputs!$E$5:$E$263),C438-F438),0)</f>
        <v>0</v>
      </c>
      <c r="H438" s="29">
        <f t="shared" si="37"/>
        <v>1408189.14516408</v>
      </c>
      <c r="I438" s="29">
        <f t="shared" si="38"/>
        <v>3591810.8548359238</v>
      </c>
      <c r="J438" s="29">
        <f t="shared" si="39"/>
        <v>12352985.130444434</v>
      </c>
      <c r="K438" s="29">
        <f>IF(K437*(1+Inputs!$B$12)-Inputs!$B$14&lt;0.005,0,K437*(1+Inputs!$B$12)-Inputs!$B$14)</f>
        <v>1408189.145164598</v>
      </c>
    </row>
    <row r="439" spans="1:11" x14ac:dyDescent="0.3">
      <c r="A439" s="27">
        <v>436</v>
      </c>
      <c r="B439" s="28">
        <f>EDATE(Inputs!$B$7,A439-1)</f>
        <v>58901</v>
      </c>
      <c r="C439" s="29">
        <f t="shared" si="35"/>
        <v>1408189.14516408</v>
      </c>
      <c r="D439" s="29">
        <f>IF(C439&gt;0.005,MIN(Inputs!$B$14,C439+E439),0)</f>
        <v>36654.703414437572</v>
      </c>
      <c r="E439" s="29">
        <f>IF(C439&gt;0.005,C439*Inputs!$B$12,0)</f>
        <v>9974.6731115789007</v>
      </c>
      <c r="F439" s="29">
        <f t="shared" si="36"/>
        <v>26680.030302858671</v>
      </c>
      <c r="G439" s="29">
        <f>IF(C439-F439&gt;0.005,MIN(SUMIF(Inputs!$D$5:$D$263,A439,Inputs!$E$5:$E$263),C439-F439),0)</f>
        <v>0</v>
      </c>
      <c r="H439" s="29">
        <f t="shared" si="37"/>
        <v>1381509.1148612213</v>
      </c>
      <c r="I439" s="29">
        <f t="shared" si="38"/>
        <v>3618490.8851387822</v>
      </c>
      <c r="J439" s="29">
        <f t="shared" si="39"/>
        <v>12362959.803556012</v>
      </c>
      <c r="K439" s="29">
        <f>IF(K438*(1+Inputs!$B$12)-Inputs!$B$14&lt;0.005,0,K438*(1+Inputs!$B$12)-Inputs!$B$14)</f>
        <v>1381509.1148617431</v>
      </c>
    </row>
    <row r="440" spans="1:11" x14ac:dyDescent="0.3">
      <c r="A440" s="27">
        <v>437</v>
      </c>
      <c r="B440" s="28">
        <f>EDATE(Inputs!$B$7,A440-1)</f>
        <v>58931</v>
      </c>
      <c r="C440" s="29">
        <f t="shared" si="35"/>
        <v>1381509.1148612213</v>
      </c>
      <c r="D440" s="29">
        <f>IF(C440&gt;0.005,MIN(Inputs!$B$14,C440+E440),0)</f>
        <v>36654.703414437572</v>
      </c>
      <c r="E440" s="29">
        <f>IF(C440&gt;0.005,C440*Inputs!$B$12,0)</f>
        <v>9785.6895636003173</v>
      </c>
      <c r="F440" s="29">
        <f t="shared" si="36"/>
        <v>26869.013850837255</v>
      </c>
      <c r="G440" s="29">
        <f>IF(C440-F440&gt;0.005,MIN(SUMIF(Inputs!$D$5:$D$263,A440,Inputs!$E$5:$E$263),C440-F440),0)</f>
        <v>0</v>
      </c>
      <c r="H440" s="29">
        <f t="shared" si="37"/>
        <v>1354640.101010384</v>
      </c>
      <c r="I440" s="29">
        <f t="shared" si="38"/>
        <v>3645359.8989896197</v>
      </c>
      <c r="J440" s="29">
        <f t="shared" si="39"/>
        <v>12372745.493119612</v>
      </c>
      <c r="K440" s="29">
        <f>IF(K439*(1+Inputs!$B$12)-Inputs!$B$14&lt;0.005,0,K439*(1+Inputs!$B$12)-Inputs!$B$14)</f>
        <v>1354640.1010109095</v>
      </c>
    </row>
    <row r="441" spans="1:11" x14ac:dyDescent="0.3">
      <c r="A441" s="27">
        <v>438</v>
      </c>
      <c r="B441" s="28">
        <f>EDATE(Inputs!$B$7,A441-1)</f>
        <v>58962</v>
      </c>
      <c r="C441" s="29">
        <f t="shared" si="35"/>
        <v>1354640.101010384</v>
      </c>
      <c r="D441" s="29">
        <f>IF(C441&gt;0.005,MIN(Inputs!$B$14,C441+E441),0)</f>
        <v>36654.703414437572</v>
      </c>
      <c r="E441" s="29">
        <f>IF(C441&gt;0.005,C441*Inputs!$B$12,0)</f>
        <v>9595.3673821568882</v>
      </c>
      <c r="F441" s="29">
        <f t="shared" si="36"/>
        <v>27059.336032280684</v>
      </c>
      <c r="G441" s="29">
        <f>IF(C441-F441&gt;0.005,MIN(SUMIF(Inputs!$D$5:$D$263,A441,Inputs!$E$5:$E$263),C441-F441),0)</f>
        <v>0</v>
      </c>
      <c r="H441" s="29">
        <f t="shared" si="37"/>
        <v>1327580.7649781033</v>
      </c>
      <c r="I441" s="29">
        <f t="shared" si="38"/>
        <v>3672419.2350219004</v>
      </c>
      <c r="J441" s="29">
        <f t="shared" si="39"/>
        <v>12382340.86050177</v>
      </c>
      <c r="K441" s="29">
        <f>IF(K440*(1+Inputs!$B$12)-Inputs!$B$14&lt;0.005,0,K440*(1+Inputs!$B$12)-Inputs!$B$14)</f>
        <v>1327580.7649786326</v>
      </c>
    </row>
    <row r="442" spans="1:11" x14ac:dyDescent="0.3">
      <c r="A442" s="27">
        <v>439</v>
      </c>
      <c r="B442" s="28">
        <f>EDATE(Inputs!$B$7,A442-1)</f>
        <v>58992</v>
      </c>
      <c r="C442" s="29">
        <f t="shared" si="35"/>
        <v>1327580.7649781033</v>
      </c>
      <c r="D442" s="29">
        <f>IF(C442&gt;0.005,MIN(Inputs!$B$14,C442+E442),0)</f>
        <v>36654.703414437572</v>
      </c>
      <c r="E442" s="29">
        <f>IF(C442&gt;0.005,C442*Inputs!$B$12,0)</f>
        <v>9403.6970852615668</v>
      </c>
      <c r="F442" s="29">
        <f t="shared" si="36"/>
        <v>27251.006329176005</v>
      </c>
      <c r="G442" s="29">
        <f>IF(C442-F442&gt;0.005,MIN(SUMIF(Inputs!$D$5:$D$263,A442,Inputs!$E$5:$E$263),C442-F442),0)</f>
        <v>0</v>
      </c>
      <c r="H442" s="29">
        <f t="shared" si="37"/>
        <v>1300329.7586489273</v>
      </c>
      <c r="I442" s="29">
        <f t="shared" si="38"/>
        <v>3699670.2413510764</v>
      </c>
      <c r="J442" s="29">
        <f t="shared" si="39"/>
        <v>12391744.557587031</v>
      </c>
      <c r="K442" s="29">
        <f>IF(K441*(1+Inputs!$B$12)-Inputs!$B$14&lt;0.005,0,K441*(1+Inputs!$B$12)-Inputs!$B$14)</f>
        <v>1300329.7586494603</v>
      </c>
    </row>
    <row r="443" spans="1:11" x14ac:dyDescent="0.3">
      <c r="A443" s="27">
        <v>440</v>
      </c>
      <c r="B443" s="28">
        <f>EDATE(Inputs!$B$7,A443-1)</f>
        <v>59023</v>
      </c>
      <c r="C443" s="29">
        <f t="shared" si="35"/>
        <v>1300329.7586489273</v>
      </c>
      <c r="D443" s="29">
        <f>IF(C443&gt;0.005,MIN(Inputs!$B$14,C443+E443),0)</f>
        <v>36654.703414437572</v>
      </c>
      <c r="E443" s="29">
        <f>IF(C443&gt;0.005,C443*Inputs!$B$12,0)</f>
        <v>9210.6691237632367</v>
      </c>
      <c r="F443" s="29">
        <f t="shared" si="36"/>
        <v>27444.034290674335</v>
      </c>
      <c r="G443" s="29">
        <f>IF(C443-F443&gt;0.005,MIN(SUMIF(Inputs!$D$5:$D$263,A443,Inputs!$E$5:$E$263),C443-F443),0)</f>
        <v>0</v>
      </c>
      <c r="H443" s="29">
        <f t="shared" si="37"/>
        <v>1272885.7243582529</v>
      </c>
      <c r="I443" s="29">
        <f t="shared" si="38"/>
        <v>3727114.2756417505</v>
      </c>
      <c r="J443" s="29">
        <f t="shared" si="39"/>
        <v>12400955.226710794</v>
      </c>
      <c r="K443" s="29">
        <f>IF(K442*(1+Inputs!$B$12)-Inputs!$B$14&lt;0.005,0,K442*(1+Inputs!$B$12)-Inputs!$B$14)</f>
        <v>1272885.7243587896</v>
      </c>
    </row>
    <row r="444" spans="1:11" x14ac:dyDescent="0.3">
      <c r="A444" s="27">
        <v>441</v>
      </c>
      <c r="B444" s="28">
        <f>EDATE(Inputs!$B$7,A444-1)</f>
        <v>59054</v>
      </c>
      <c r="C444" s="29">
        <f t="shared" si="35"/>
        <v>1272885.7243582529</v>
      </c>
      <c r="D444" s="29">
        <f>IF(C444&gt;0.005,MIN(Inputs!$B$14,C444+E444),0)</f>
        <v>36654.703414437572</v>
      </c>
      <c r="E444" s="29">
        <f>IF(C444&gt;0.005,C444*Inputs!$B$12,0)</f>
        <v>9016.2738808709582</v>
      </c>
      <c r="F444" s="29">
        <f t="shared" si="36"/>
        <v>27638.429533566614</v>
      </c>
      <c r="G444" s="29">
        <f>IF(C444-F444&gt;0.005,MIN(SUMIF(Inputs!$D$5:$D$263,A444,Inputs!$E$5:$E$263),C444-F444),0)</f>
        <v>0</v>
      </c>
      <c r="H444" s="29">
        <f t="shared" si="37"/>
        <v>1245247.2948246864</v>
      </c>
      <c r="I444" s="29">
        <f t="shared" si="38"/>
        <v>3754752.7051753174</v>
      </c>
      <c r="J444" s="29">
        <f t="shared" si="39"/>
        <v>12409971.500591666</v>
      </c>
      <c r="K444" s="29">
        <f>IF(K443*(1+Inputs!$B$12)-Inputs!$B$14&lt;0.005,0,K443*(1+Inputs!$B$12)-Inputs!$B$14)</f>
        <v>1245247.2948252268</v>
      </c>
    </row>
    <row r="445" spans="1:11" x14ac:dyDescent="0.3">
      <c r="A445" s="27">
        <v>442</v>
      </c>
      <c r="B445" s="28">
        <f>EDATE(Inputs!$B$7,A445-1)</f>
        <v>59084</v>
      </c>
      <c r="C445" s="29">
        <f t="shared" si="35"/>
        <v>1245247.2948246864</v>
      </c>
      <c r="D445" s="29">
        <f>IF(C445&gt;0.005,MIN(Inputs!$B$14,C445+E445),0)</f>
        <v>36654.703414437572</v>
      </c>
      <c r="E445" s="29">
        <f>IF(C445&gt;0.005,C445*Inputs!$B$12,0)</f>
        <v>8820.5016716748632</v>
      </c>
      <c r="F445" s="29">
        <f t="shared" si="36"/>
        <v>27834.201742762707</v>
      </c>
      <c r="G445" s="29">
        <f>IF(C445-F445&gt;0.005,MIN(SUMIF(Inputs!$D$5:$D$263,A445,Inputs!$E$5:$E$263),C445-F445),0)</f>
        <v>0</v>
      </c>
      <c r="H445" s="29">
        <f t="shared" si="37"/>
        <v>1217413.0930819237</v>
      </c>
      <c r="I445" s="29">
        <f t="shared" si="38"/>
        <v>3782586.9069180801</v>
      </c>
      <c r="J445" s="29">
        <f t="shared" si="39"/>
        <v>12418792.002263341</v>
      </c>
      <c r="K445" s="29">
        <f>IF(K444*(1+Inputs!$B$12)-Inputs!$B$14&lt;0.005,0,K444*(1+Inputs!$B$12)-Inputs!$B$14)</f>
        <v>1217413.0930824678</v>
      </c>
    </row>
    <row r="446" spans="1:11" x14ac:dyDescent="0.3">
      <c r="A446" s="27">
        <v>443</v>
      </c>
      <c r="B446" s="28">
        <f>EDATE(Inputs!$B$7,A446-1)</f>
        <v>59115</v>
      </c>
      <c r="C446" s="29">
        <f t="shared" si="35"/>
        <v>1217413.0930819237</v>
      </c>
      <c r="D446" s="29">
        <f>IF(C446&gt;0.005,MIN(Inputs!$B$14,C446+E446),0)</f>
        <v>36654.703414437572</v>
      </c>
      <c r="E446" s="29">
        <f>IF(C446&gt;0.005,C446*Inputs!$B$12,0)</f>
        <v>8623.3427426636263</v>
      </c>
      <c r="F446" s="29">
        <f t="shared" si="36"/>
        <v>28031.360671773946</v>
      </c>
      <c r="G446" s="29">
        <f>IF(C446-F446&gt;0.005,MIN(SUMIF(Inputs!$D$5:$D$263,A446,Inputs!$E$5:$E$263),C446-F446),0)</f>
        <v>0</v>
      </c>
      <c r="H446" s="29">
        <f t="shared" si="37"/>
        <v>1189381.7324101496</v>
      </c>
      <c r="I446" s="29">
        <f t="shared" si="38"/>
        <v>3810618.2675898541</v>
      </c>
      <c r="J446" s="29">
        <f t="shared" si="39"/>
        <v>12427415.345006004</v>
      </c>
      <c r="K446" s="29">
        <f>IF(K445*(1+Inputs!$B$12)-Inputs!$B$14&lt;0.005,0,K445*(1+Inputs!$B$12)-Inputs!$B$14)</f>
        <v>1189381.7324106977</v>
      </c>
    </row>
    <row r="447" spans="1:11" x14ac:dyDescent="0.3">
      <c r="A447" s="27">
        <v>444</v>
      </c>
      <c r="B447" s="28">
        <f>EDATE(Inputs!$B$7,A447-1)</f>
        <v>59145</v>
      </c>
      <c r="C447" s="29">
        <f t="shared" si="35"/>
        <v>1189381.7324101496</v>
      </c>
      <c r="D447" s="29">
        <f>IF(C447&gt;0.005,MIN(Inputs!$B$14,C447+E447),0)</f>
        <v>36654.703414437572</v>
      </c>
      <c r="E447" s="29">
        <f>IF(C447&gt;0.005,C447*Inputs!$B$12,0)</f>
        <v>8424.7872712385615</v>
      </c>
      <c r="F447" s="29">
        <f t="shared" si="36"/>
        <v>28229.916143199011</v>
      </c>
      <c r="G447" s="29">
        <f>IF(C447-F447&gt;0.005,MIN(SUMIF(Inputs!$D$5:$D$263,A447,Inputs!$E$5:$E$263),C447-F447),0)</f>
        <v>0</v>
      </c>
      <c r="H447" s="29">
        <f t="shared" si="37"/>
        <v>1161151.8162669507</v>
      </c>
      <c r="I447" s="29">
        <f t="shared" si="38"/>
        <v>3838848.183733053</v>
      </c>
      <c r="J447" s="29">
        <f t="shared" si="39"/>
        <v>12435840.132277243</v>
      </c>
      <c r="K447" s="29">
        <f>IF(K446*(1+Inputs!$B$12)-Inputs!$B$14&lt;0.005,0,K446*(1+Inputs!$B$12)-Inputs!$B$14)</f>
        <v>1161151.8162675025</v>
      </c>
    </row>
    <row r="448" spans="1:11" x14ac:dyDescent="0.3">
      <c r="A448" s="27">
        <v>445</v>
      </c>
      <c r="B448" s="28">
        <f>EDATE(Inputs!$B$7,A448-1)</f>
        <v>59176</v>
      </c>
      <c r="C448" s="29">
        <f t="shared" si="35"/>
        <v>1161151.8162669507</v>
      </c>
      <c r="D448" s="29">
        <f>IF(C448&gt;0.005,MIN(Inputs!$B$14,C448+E448),0)</f>
        <v>36654.703414437572</v>
      </c>
      <c r="E448" s="29">
        <f>IF(C448&gt;0.005,C448*Inputs!$B$12,0)</f>
        <v>8224.8253652242347</v>
      </c>
      <c r="F448" s="29">
        <f t="shared" si="36"/>
        <v>28429.878049213337</v>
      </c>
      <c r="G448" s="29">
        <f>IF(C448-F448&gt;0.005,MIN(SUMIF(Inputs!$D$5:$D$263,A448,Inputs!$E$5:$E$263),C448-F448),0)</f>
        <v>0</v>
      </c>
      <c r="H448" s="29">
        <f t="shared" si="37"/>
        <v>1132721.9382177372</v>
      </c>
      <c r="I448" s="29">
        <f t="shared" si="38"/>
        <v>3867278.0617822665</v>
      </c>
      <c r="J448" s="29">
        <f t="shared" si="39"/>
        <v>12444064.957642468</v>
      </c>
      <c r="K448" s="29">
        <f>IF(K447*(1+Inputs!$B$12)-Inputs!$B$14&lt;0.005,0,K447*(1+Inputs!$B$12)-Inputs!$B$14)</f>
        <v>1132721.938218293</v>
      </c>
    </row>
    <row r="449" spans="1:11" x14ac:dyDescent="0.3">
      <c r="A449" s="27">
        <v>446</v>
      </c>
      <c r="B449" s="28">
        <f>EDATE(Inputs!$B$7,A449-1)</f>
        <v>59207</v>
      </c>
      <c r="C449" s="29">
        <f t="shared" si="35"/>
        <v>1132721.9382177372</v>
      </c>
      <c r="D449" s="29">
        <f>IF(C449&gt;0.005,MIN(Inputs!$B$14,C449+E449),0)</f>
        <v>36654.703414437572</v>
      </c>
      <c r="E449" s="29">
        <f>IF(C449&gt;0.005,C449*Inputs!$B$12,0)</f>
        <v>8023.4470623756397</v>
      </c>
      <c r="F449" s="29">
        <f t="shared" si="36"/>
        <v>28631.256352061933</v>
      </c>
      <c r="G449" s="29">
        <f>IF(C449-F449&gt;0.005,MIN(SUMIF(Inputs!$D$5:$D$263,A449,Inputs!$E$5:$E$263),C449-F449),0)</f>
        <v>0</v>
      </c>
      <c r="H449" s="29">
        <f t="shared" si="37"/>
        <v>1104090.6818656754</v>
      </c>
      <c r="I449" s="29">
        <f t="shared" si="38"/>
        <v>3895909.3181343284</v>
      </c>
      <c r="J449" s="29">
        <f t="shared" si="39"/>
        <v>12452088.404704843</v>
      </c>
      <c r="K449" s="29">
        <f>IF(K448*(1+Inputs!$B$12)-Inputs!$B$14&lt;0.005,0,K448*(1+Inputs!$B$12)-Inputs!$B$14)</f>
        <v>1104090.6818662351</v>
      </c>
    </row>
    <row r="450" spans="1:11" x14ac:dyDescent="0.3">
      <c r="A450" s="27">
        <v>447</v>
      </c>
      <c r="B450" s="28">
        <f>EDATE(Inputs!$B$7,A450-1)</f>
        <v>59235</v>
      </c>
      <c r="C450" s="29">
        <f t="shared" si="35"/>
        <v>1104090.6818656754</v>
      </c>
      <c r="D450" s="29">
        <f>IF(C450&gt;0.005,MIN(Inputs!$B$14,C450+E450),0)</f>
        <v>36654.703414437572</v>
      </c>
      <c r="E450" s="29">
        <f>IF(C450&gt;0.005,C450*Inputs!$B$12,0)</f>
        <v>7820.6423298818681</v>
      </c>
      <c r="F450" s="29">
        <f t="shared" si="36"/>
        <v>28834.061084555702</v>
      </c>
      <c r="G450" s="29">
        <f>IF(C450-F450&gt;0.005,MIN(SUMIF(Inputs!$D$5:$D$263,A450,Inputs!$E$5:$E$263),C450-F450),0)</f>
        <v>0</v>
      </c>
      <c r="H450" s="29">
        <f t="shared" si="37"/>
        <v>1075256.6207811197</v>
      </c>
      <c r="I450" s="29">
        <f t="shared" si="38"/>
        <v>3924743.3792188843</v>
      </c>
      <c r="J450" s="29">
        <f t="shared" si="39"/>
        <v>12459909.047034724</v>
      </c>
      <c r="K450" s="29">
        <f>IF(K449*(1+Inputs!$B$12)-Inputs!$B$14&lt;0.005,0,K449*(1+Inputs!$B$12)-Inputs!$B$14)</f>
        <v>1075256.6207816834</v>
      </c>
    </row>
    <row r="451" spans="1:11" x14ac:dyDescent="0.3">
      <c r="A451" s="27">
        <v>448</v>
      </c>
      <c r="B451" s="28">
        <f>EDATE(Inputs!$B$7,A451-1)</f>
        <v>59266</v>
      </c>
      <c r="C451" s="29">
        <f t="shared" si="35"/>
        <v>1075256.6207811197</v>
      </c>
      <c r="D451" s="29">
        <f>IF(C451&gt;0.005,MIN(Inputs!$B$14,C451+E451),0)</f>
        <v>36654.703414437572</v>
      </c>
      <c r="E451" s="29">
        <f>IF(C451&gt;0.005,C451*Inputs!$B$12,0)</f>
        <v>7616.4010638662648</v>
      </c>
      <c r="F451" s="29">
        <f t="shared" si="36"/>
        <v>29038.302350571306</v>
      </c>
      <c r="G451" s="29">
        <f>IF(C451-F451&gt;0.005,MIN(SUMIF(Inputs!$D$5:$D$263,A451,Inputs!$E$5:$E$263),C451-F451),0)</f>
        <v>0</v>
      </c>
      <c r="H451" s="29">
        <f t="shared" si="37"/>
        <v>1046218.3184305484</v>
      </c>
      <c r="I451" s="29">
        <f t="shared" si="38"/>
        <v>3953781.6815694557</v>
      </c>
      <c r="J451" s="29">
        <f t="shared" si="39"/>
        <v>12467525.448098591</v>
      </c>
      <c r="K451" s="29">
        <f>IF(K450*(1+Inputs!$B$12)-Inputs!$B$14&lt;0.005,0,K450*(1+Inputs!$B$12)-Inputs!$B$14)</f>
        <v>1046218.3184311159</v>
      </c>
    </row>
    <row r="452" spans="1:11" x14ac:dyDescent="0.3">
      <c r="A452" s="27">
        <v>449</v>
      </c>
      <c r="B452" s="28">
        <f>EDATE(Inputs!$B$7,A452-1)</f>
        <v>59296</v>
      </c>
      <c r="C452" s="29">
        <f t="shared" si="35"/>
        <v>1046218.3184305484</v>
      </c>
      <c r="D452" s="29">
        <f>IF(C452&gt;0.005,MIN(Inputs!$B$14,C452+E452),0)</f>
        <v>36654.703414437572</v>
      </c>
      <c r="E452" s="29">
        <f>IF(C452&gt;0.005,C452*Inputs!$B$12,0)</f>
        <v>7410.7130888830516</v>
      </c>
      <c r="F452" s="29">
        <f t="shared" si="36"/>
        <v>29243.990325554521</v>
      </c>
      <c r="G452" s="29">
        <f>IF(C452-F452&gt;0.005,MIN(SUMIF(Inputs!$D$5:$D$263,A452,Inputs!$E$5:$E$263),C452-F452),0)</f>
        <v>0</v>
      </c>
      <c r="H452" s="29">
        <f t="shared" si="37"/>
        <v>1016974.3281049939</v>
      </c>
      <c r="I452" s="29">
        <f t="shared" si="38"/>
        <v>3983025.6718950104</v>
      </c>
      <c r="J452" s="29">
        <f t="shared" si="39"/>
        <v>12474936.161187474</v>
      </c>
      <c r="K452" s="29">
        <f>IF(K451*(1+Inputs!$B$12)-Inputs!$B$14&lt;0.005,0,K451*(1+Inputs!$B$12)-Inputs!$B$14)</f>
        <v>1016974.3281055654</v>
      </c>
    </row>
    <row r="453" spans="1:11" x14ac:dyDescent="0.3">
      <c r="A453" s="27">
        <v>450</v>
      </c>
      <c r="B453" s="28">
        <f>EDATE(Inputs!$B$7,A453-1)</f>
        <v>59327</v>
      </c>
      <c r="C453" s="29">
        <f t="shared" si="35"/>
        <v>1016974.3281049939</v>
      </c>
      <c r="D453" s="29">
        <f>IF(C453&gt;0.005,MIN(Inputs!$B$14,C453+E453),0)</f>
        <v>36654.703414437572</v>
      </c>
      <c r="E453" s="29">
        <f>IF(C453&gt;0.005,C453*Inputs!$B$12,0)</f>
        <v>7203.5681574103737</v>
      </c>
      <c r="F453" s="29">
        <f t="shared" si="36"/>
        <v>29451.135257027199</v>
      </c>
      <c r="G453" s="29">
        <f>IF(C453-F453&gt;0.005,MIN(SUMIF(Inputs!$D$5:$D$263,A453,Inputs!$E$5:$E$263),C453-F453),0)</f>
        <v>0</v>
      </c>
      <c r="H453" s="29">
        <f t="shared" si="37"/>
        <v>987523.19284796668</v>
      </c>
      <c r="I453" s="29">
        <f t="shared" si="38"/>
        <v>4012476.8071520375</v>
      </c>
      <c r="J453" s="29">
        <f t="shared" si="39"/>
        <v>12482139.729344884</v>
      </c>
      <c r="K453" s="29">
        <f>IF(K452*(1+Inputs!$B$12)-Inputs!$B$14&lt;0.005,0,K452*(1+Inputs!$B$12)-Inputs!$B$14)</f>
        <v>987523.19284854224</v>
      </c>
    </row>
    <row r="454" spans="1:11" x14ac:dyDescent="0.3">
      <c r="A454" s="27">
        <v>451</v>
      </c>
      <c r="B454" s="28">
        <f>EDATE(Inputs!$B$7,A454-1)</f>
        <v>59357</v>
      </c>
      <c r="C454" s="29">
        <f t="shared" si="35"/>
        <v>987523.19284796668</v>
      </c>
      <c r="D454" s="29">
        <f>IF(C454&gt;0.005,MIN(Inputs!$B$14,C454+E454),0)</f>
        <v>36654.703414437572</v>
      </c>
      <c r="E454" s="29">
        <f>IF(C454&gt;0.005,C454*Inputs!$B$12,0)</f>
        <v>6994.9559493397646</v>
      </c>
      <c r="F454" s="29">
        <f t="shared" si="36"/>
        <v>29659.747465097807</v>
      </c>
      <c r="G454" s="29">
        <f>IF(C454-F454&gt;0.005,MIN(SUMIF(Inputs!$D$5:$D$263,A454,Inputs!$E$5:$E$263),C454-F454),0)</f>
        <v>0</v>
      </c>
      <c r="H454" s="29">
        <f t="shared" si="37"/>
        <v>957863.44538286887</v>
      </c>
      <c r="I454" s="29">
        <f t="shared" si="38"/>
        <v>4042136.5546171353</v>
      </c>
      <c r="J454" s="29">
        <f t="shared" si="39"/>
        <v>12489134.685294224</v>
      </c>
      <c r="K454" s="29">
        <f>IF(K453*(1+Inputs!$B$12)-Inputs!$B$14&lt;0.005,0,K453*(1+Inputs!$B$12)-Inputs!$B$14)</f>
        <v>957863.4453834485</v>
      </c>
    </row>
    <row r="455" spans="1:11" x14ac:dyDescent="0.3">
      <c r="A455" s="27">
        <v>452</v>
      </c>
      <c r="B455" s="28">
        <f>EDATE(Inputs!$B$7,A455-1)</f>
        <v>59388</v>
      </c>
      <c r="C455" s="29">
        <f t="shared" si="35"/>
        <v>957863.44538286887</v>
      </c>
      <c r="D455" s="29">
        <f>IF(C455&gt;0.005,MIN(Inputs!$B$14,C455+E455),0)</f>
        <v>36654.703414437572</v>
      </c>
      <c r="E455" s="29">
        <f>IF(C455&gt;0.005,C455*Inputs!$B$12,0)</f>
        <v>6784.8660714619882</v>
      </c>
      <c r="F455" s="29">
        <f t="shared" si="36"/>
        <v>29869.837342975585</v>
      </c>
      <c r="G455" s="29">
        <f>IF(C455-F455&gt;0.005,MIN(SUMIF(Inputs!$D$5:$D$263,A455,Inputs!$E$5:$E$263),C455-F455),0)</f>
        <v>0</v>
      </c>
      <c r="H455" s="29">
        <f t="shared" si="37"/>
        <v>927993.60803989333</v>
      </c>
      <c r="I455" s="29">
        <f t="shared" si="38"/>
        <v>4072006.391960111</v>
      </c>
      <c r="J455" s="29">
        <f t="shared" si="39"/>
        <v>12495919.551365687</v>
      </c>
      <c r="K455" s="29">
        <f>IF(K454*(1+Inputs!$B$12)-Inputs!$B$14&lt;0.005,0,K454*(1+Inputs!$B$12)-Inputs!$B$14)</f>
        <v>927993.60804047703</v>
      </c>
    </row>
    <row r="456" spans="1:11" x14ac:dyDescent="0.3">
      <c r="A456" s="27">
        <v>453</v>
      </c>
      <c r="B456" s="28">
        <f>EDATE(Inputs!$B$7,A456-1)</f>
        <v>59419</v>
      </c>
      <c r="C456" s="29">
        <f t="shared" si="35"/>
        <v>927993.60803989333</v>
      </c>
      <c r="D456" s="29">
        <f>IF(C456&gt;0.005,MIN(Inputs!$B$14,C456+E456),0)</f>
        <v>36654.703414437572</v>
      </c>
      <c r="E456" s="29">
        <f>IF(C456&gt;0.005,C456*Inputs!$B$12,0)</f>
        <v>6573.2880569492445</v>
      </c>
      <c r="F456" s="29">
        <f t="shared" si="36"/>
        <v>30081.415357488328</v>
      </c>
      <c r="G456" s="29">
        <f>IF(C456-F456&gt;0.005,MIN(SUMIF(Inputs!$D$5:$D$263,A456,Inputs!$E$5:$E$263),C456-F456),0)</f>
        <v>0</v>
      </c>
      <c r="H456" s="29">
        <f t="shared" si="37"/>
        <v>897912.192682405</v>
      </c>
      <c r="I456" s="29">
        <f t="shared" si="38"/>
        <v>4102087.8073175992</v>
      </c>
      <c r="J456" s="29">
        <f t="shared" si="39"/>
        <v>12502492.839422636</v>
      </c>
      <c r="K456" s="29">
        <f>IF(K455*(1+Inputs!$B$12)-Inputs!$B$14&lt;0.005,0,K455*(1+Inputs!$B$12)-Inputs!$B$14)</f>
        <v>897912.19268299278</v>
      </c>
    </row>
    <row r="457" spans="1:11" x14ac:dyDescent="0.3">
      <c r="A457" s="27">
        <v>454</v>
      </c>
      <c r="B457" s="28">
        <f>EDATE(Inputs!$B$7,A457-1)</f>
        <v>59449</v>
      </c>
      <c r="C457" s="29">
        <f t="shared" si="35"/>
        <v>897912.192682405</v>
      </c>
      <c r="D457" s="29">
        <f>IF(C457&gt;0.005,MIN(Inputs!$B$14,C457+E457),0)</f>
        <v>36654.703414437572</v>
      </c>
      <c r="E457" s="29">
        <f>IF(C457&gt;0.005,C457*Inputs!$B$12,0)</f>
        <v>6360.2113648337026</v>
      </c>
      <c r="F457" s="29">
        <f t="shared" si="36"/>
        <v>30294.492049603869</v>
      </c>
      <c r="G457" s="29">
        <f>IF(C457-F457&gt;0.005,MIN(SUMIF(Inputs!$D$5:$D$263,A457,Inputs!$E$5:$E$263),C457-F457),0)</f>
        <v>0</v>
      </c>
      <c r="H457" s="29">
        <f t="shared" si="37"/>
        <v>867617.70063280116</v>
      </c>
      <c r="I457" s="29">
        <f t="shared" si="38"/>
        <v>4132382.2993672029</v>
      </c>
      <c r="J457" s="29">
        <f t="shared" si="39"/>
        <v>12508853.050787469</v>
      </c>
      <c r="K457" s="29">
        <f>IF(K456*(1+Inputs!$B$12)-Inputs!$B$14&lt;0.005,0,K456*(1+Inputs!$B$12)-Inputs!$B$14)</f>
        <v>867617.70063339302</v>
      </c>
    </row>
    <row r="458" spans="1:11" x14ac:dyDescent="0.3">
      <c r="A458" s="27">
        <v>455</v>
      </c>
      <c r="B458" s="28">
        <f>EDATE(Inputs!$B$7,A458-1)</f>
        <v>59480</v>
      </c>
      <c r="C458" s="29">
        <f t="shared" si="35"/>
        <v>867617.70063280116</v>
      </c>
      <c r="D458" s="29">
        <f>IF(C458&gt;0.005,MIN(Inputs!$B$14,C458+E458),0)</f>
        <v>36654.703414437572</v>
      </c>
      <c r="E458" s="29">
        <f>IF(C458&gt;0.005,C458*Inputs!$B$12,0)</f>
        <v>6145.6253794823424</v>
      </c>
      <c r="F458" s="29">
        <f t="shared" si="36"/>
        <v>30509.07803495523</v>
      </c>
      <c r="G458" s="29">
        <f>IF(C458-F458&gt;0.005,MIN(SUMIF(Inputs!$D$5:$D$263,A458,Inputs!$E$5:$E$263),C458-F458),0)</f>
        <v>0</v>
      </c>
      <c r="H458" s="29">
        <f t="shared" si="37"/>
        <v>837108.62259784597</v>
      </c>
      <c r="I458" s="29">
        <f t="shared" si="38"/>
        <v>4162891.377402158</v>
      </c>
      <c r="J458" s="29">
        <f t="shared" si="39"/>
        <v>12514998.676166952</v>
      </c>
      <c r="K458" s="29">
        <f>IF(K457*(1+Inputs!$B$12)-Inputs!$B$14&lt;0.005,0,K457*(1+Inputs!$B$12)-Inputs!$B$14)</f>
        <v>837108.6225984419</v>
      </c>
    </row>
    <row r="459" spans="1:11" x14ac:dyDescent="0.3">
      <c r="A459" s="27">
        <v>456</v>
      </c>
      <c r="B459" s="28">
        <f>EDATE(Inputs!$B$7,A459-1)</f>
        <v>59510</v>
      </c>
      <c r="C459" s="29">
        <f t="shared" si="35"/>
        <v>837108.62259784597</v>
      </c>
      <c r="D459" s="29">
        <f>IF(C459&gt;0.005,MIN(Inputs!$B$14,C459+E459),0)</f>
        <v>36654.703414437572</v>
      </c>
      <c r="E459" s="29">
        <f>IF(C459&gt;0.005,C459*Inputs!$B$12,0)</f>
        <v>5929.5194100680765</v>
      </c>
      <c r="F459" s="29">
        <f t="shared" si="36"/>
        <v>30725.184004369497</v>
      </c>
      <c r="G459" s="29">
        <f>IF(C459-F459&gt;0.005,MIN(SUMIF(Inputs!$D$5:$D$263,A459,Inputs!$E$5:$E$263),C459-F459),0)</f>
        <v>0</v>
      </c>
      <c r="H459" s="29">
        <f t="shared" si="37"/>
        <v>806383.43859347643</v>
      </c>
      <c r="I459" s="29">
        <f t="shared" si="38"/>
        <v>4193616.5614065276</v>
      </c>
      <c r="J459" s="29">
        <f t="shared" si="39"/>
        <v>12520928.19557702</v>
      </c>
      <c r="K459" s="29">
        <f>IF(K458*(1+Inputs!$B$12)-Inputs!$B$14&lt;0.005,0,K458*(1+Inputs!$B$12)-Inputs!$B$14)</f>
        <v>806383.43859407655</v>
      </c>
    </row>
    <row r="460" spans="1:11" x14ac:dyDescent="0.3">
      <c r="A460" s="27">
        <v>457</v>
      </c>
      <c r="B460" s="28">
        <f>EDATE(Inputs!$B$7,A460-1)</f>
        <v>59541</v>
      </c>
      <c r="C460" s="29">
        <f t="shared" si="35"/>
        <v>806383.43859347643</v>
      </c>
      <c r="D460" s="29">
        <f>IF(C460&gt;0.005,MIN(Inputs!$B$14,C460+E460),0)</f>
        <v>36654.703414437572</v>
      </c>
      <c r="E460" s="29">
        <f>IF(C460&gt;0.005,C460*Inputs!$B$12,0)</f>
        <v>5711.882690037125</v>
      </c>
      <c r="F460" s="29">
        <f t="shared" si="36"/>
        <v>30942.820724400448</v>
      </c>
      <c r="G460" s="29">
        <f>IF(C460-F460&gt;0.005,MIN(SUMIF(Inputs!$D$5:$D$263,A460,Inputs!$E$5:$E$263),C460-F460),0)</f>
        <v>0</v>
      </c>
      <c r="H460" s="29">
        <f t="shared" si="37"/>
        <v>775440.61786907597</v>
      </c>
      <c r="I460" s="29">
        <f t="shared" si="38"/>
        <v>4224559.3821309283</v>
      </c>
      <c r="J460" s="29">
        <f t="shared" si="39"/>
        <v>12526640.078267056</v>
      </c>
      <c r="K460" s="29">
        <f>IF(K459*(1+Inputs!$B$12)-Inputs!$B$14&lt;0.005,0,K459*(1+Inputs!$B$12)-Inputs!$B$14)</f>
        <v>775440.61786968028</v>
      </c>
    </row>
    <row r="461" spans="1:11" x14ac:dyDescent="0.3">
      <c r="A461" s="27">
        <v>458</v>
      </c>
      <c r="B461" s="28">
        <f>EDATE(Inputs!$B$7,A461-1)</f>
        <v>59572</v>
      </c>
      <c r="C461" s="29">
        <f t="shared" si="35"/>
        <v>775440.61786907597</v>
      </c>
      <c r="D461" s="29">
        <f>IF(C461&gt;0.005,MIN(Inputs!$B$14,C461+E461),0)</f>
        <v>36654.703414437572</v>
      </c>
      <c r="E461" s="29">
        <f>IF(C461&gt;0.005,C461*Inputs!$B$12,0)</f>
        <v>5492.7043765726221</v>
      </c>
      <c r="F461" s="29">
        <f t="shared" si="36"/>
        <v>31161.999037864949</v>
      </c>
      <c r="G461" s="29">
        <f>IF(C461-F461&gt;0.005,MIN(SUMIF(Inputs!$D$5:$D$263,A461,Inputs!$E$5:$E$263),C461-F461),0)</f>
        <v>0</v>
      </c>
      <c r="H461" s="29">
        <f t="shared" si="37"/>
        <v>744278.618831211</v>
      </c>
      <c r="I461" s="29">
        <f t="shared" si="38"/>
        <v>4255721.381168793</v>
      </c>
      <c r="J461" s="29">
        <f t="shared" si="39"/>
        <v>12532132.782643629</v>
      </c>
      <c r="K461" s="29">
        <f>IF(K460*(1+Inputs!$B$12)-Inputs!$B$14&lt;0.005,0,K460*(1+Inputs!$B$12)-Inputs!$B$14)</f>
        <v>744278.61883181962</v>
      </c>
    </row>
    <row r="462" spans="1:11" x14ac:dyDescent="0.3">
      <c r="A462" s="27">
        <v>459</v>
      </c>
      <c r="B462" s="28">
        <f>EDATE(Inputs!$B$7,A462-1)</f>
        <v>59600</v>
      </c>
      <c r="C462" s="29">
        <f t="shared" si="35"/>
        <v>744278.618831211</v>
      </c>
      <c r="D462" s="29">
        <f>IF(C462&gt;0.005,MIN(Inputs!$B$14,C462+E462),0)</f>
        <v>36654.703414437572</v>
      </c>
      <c r="E462" s="29">
        <f>IF(C462&gt;0.005,C462*Inputs!$B$12,0)</f>
        <v>5271.973550054412</v>
      </c>
      <c r="F462" s="29">
        <f t="shared" si="36"/>
        <v>31382.72986438316</v>
      </c>
      <c r="G462" s="29">
        <f>IF(C462-F462&gt;0.005,MIN(SUMIF(Inputs!$D$5:$D$263,A462,Inputs!$E$5:$E$263),C462-F462),0)</f>
        <v>0</v>
      </c>
      <c r="H462" s="29">
        <f t="shared" si="37"/>
        <v>712895.88896682789</v>
      </c>
      <c r="I462" s="29">
        <f t="shared" si="38"/>
        <v>4287104.1110331761</v>
      </c>
      <c r="J462" s="29">
        <f t="shared" si="39"/>
        <v>12537404.756193684</v>
      </c>
      <c r="K462" s="29">
        <f>IF(K461*(1+Inputs!$B$12)-Inputs!$B$14&lt;0.005,0,K461*(1+Inputs!$B$12)-Inputs!$B$14)</f>
        <v>712895.8889674407</v>
      </c>
    </row>
    <row r="463" spans="1:11" x14ac:dyDescent="0.3">
      <c r="A463" s="27">
        <v>460</v>
      </c>
      <c r="B463" s="28">
        <f>EDATE(Inputs!$B$7,A463-1)</f>
        <v>59631</v>
      </c>
      <c r="C463" s="29">
        <f t="shared" si="35"/>
        <v>712895.88896682789</v>
      </c>
      <c r="D463" s="29">
        <f>IF(C463&gt;0.005,MIN(Inputs!$B$14,C463+E463),0)</f>
        <v>36654.703414437572</v>
      </c>
      <c r="E463" s="29">
        <f>IF(C463&gt;0.005,C463*Inputs!$B$12,0)</f>
        <v>5049.6792135150308</v>
      </c>
      <c r="F463" s="29">
        <f t="shared" si="36"/>
        <v>31605.02420092254</v>
      </c>
      <c r="G463" s="29">
        <f>IF(C463-F463&gt;0.005,MIN(SUMIF(Inputs!$D$5:$D$263,A463,Inputs!$E$5:$E$263),C463-F463),0)</f>
        <v>0</v>
      </c>
      <c r="H463" s="29">
        <f t="shared" si="37"/>
        <v>681290.86476590531</v>
      </c>
      <c r="I463" s="29">
        <f t="shared" si="38"/>
        <v>4318709.1352340989</v>
      </c>
      <c r="J463" s="29">
        <f t="shared" si="39"/>
        <v>12542454.435407199</v>
      </c>
      <c r="K463" s="29">
        <f>IF(K462*(1+Inputs!$B$12)-Inputs!$B$14&lt;0.005,0,K462*(1+Inputs!$B$12)-Inputs!$B$14)</f>
        <v>681290.86476652243</v>
      </c>
    </row>
    <row r="464" spans="1:11" x14ac:dyDescent="0.3">
      <c r="A464" s="27">
        <v>461</v>
      </c>
      <c r="B464" s="28">
        <f>EDATE(Inputs!$B$7,A464-1)</f>
        <v>59661</v>
      </c>
      <c r="C464" s="29">
        <f t="shared" si="35"/>
        <v>681290.86476590531</v>
      </c>
      <c r="D464" s="29">
        <f>IF(C464&gt;0.005,MIN(Inputs!$B$14,C464+E464),0)</f>
        <v>36654.703414437572</v>
      </c>
      <c r="E464" s="29">
        <f>IF(C464&gt;0.005,C464*Inputs!$B$12,0)</f>
        <v>4825.81029209183</v>
      </c>
      <c r="F464" s="29">
        <f t="shared" si="36"/>
        <v>31828.89312234574</v>
      </c>
      <c r="G464" s="29">
        <f>IF(C464-F464&gt;0.005,MIN(SUMIF(Inputs!$D$5:$D$263,A464,Inputs!$E$5:$E$263),C464-F464),0)</f>
        <v>0</v>
      </c>
      <c r="H464" s="29">
        <f t="shared" si="37"/>
        <v>649461.97164355952</v>
      </c>
      <c r="I464" s="29">
        <f t="shared" si="38"/>
        <v>4350538.028356445</v>
      </c>
      <c r="J464" s="29">
        <f t="shared" si="39"/>
        <v>12547280.24569929</v>
      </c>
      <c r="K464" s="29">
        <f>IF(K463*(1+Inputs!$B$12)-Inputs!$B$14&lt;0.005,0,K463*(1+Inputs!$B$12)-Inputs!$B$14)</f>
        <v>649461.97164418106</v>
      </c>
    </row>
    <row r="465" spans="1:11" x14ac:dyDescent="0.3">
      <c r="A465" s="27">
        <v>462</v>
      </c>
      <c r="B465" s="28">
        <f>EDATE(Inputs!$B$7,A465-1)</f>
        <v>59692</v>
      </c>
      <c r="C465" s="29">
        <f t="shared" si="35"/>
        <v>649461.97164355952</v>
      </c>
      <c r="D465" s="29">
        <f>IF(C465&gt;0.005,MIN(Inputs!$B$14,C465+E465),0)</f>
        <v>36654.703414437572</v>
      </c>
      <c r="E465" s="29">
        <f>IF(C465&gt;0.005,C465*Inputs!$B$12,0)</f>
        <v>4600.3556324752135</v>
      </c>
      <c r="F465" s="29">
        <f t="shared" si="36"/>
        <v>32054.347781962359</v>
      </c>
      <c r="G465" s="29">
        <f>IF(C465-F465&gt;0.005,MIN(SUMIF(Inputs!$D$5:$D$263,A465,Inputs!$E$5:$E$263),C465-F465),0)</f>
        <v>0</v>
      </c>
      <c r="H465" s="29">
        <f t="shared" si="37"/>
        <v>617407.62386159715</v>
      </c>
      <c r="I465" s="29">
        <f t="shared" si="38"/>
        <v>4382592.3761384077</v>
      </c>
      <c r="J465" s="29">
        <f t="shared" si="39"/>
        <v>12551880.601331765</v>
      </c>
      <c r="K465" s="29">
        <f>IF(K464*(1+Inputs!$B$12)-Inputs!$B$14&lt;0.005,0,K464*(1+Inputs!$B$12)-Inputs!$B$14)</f>
        <v>617407.62386222312</v>
      </c>
    </row>
    <row r="466" spans="1:11" x14ac:dyDescent="0.3">
      <c r="A466" s="27">
        <v>463</v>
      </c>
      <c r="B466" s="28">
        <f>EDATE(Inputs!$B$7,A466-1)</f>
        <v>59722</v>
      </c>
      <c r="C466" s="29">
        <f t="shared" si="35"/>
        <v>617407.62386159715</v>
      </c>
      <c r="D466" s="29">
        <f>IF(C466&gt;0.005,MIN(Inputs!$B$14,C466+E466),0)</f>
        <v>36654.703414437572</v>
      </c>
      <c r="E466" s="29">
        <f>IF(C466&gt;0.005,C466*Inputs!$B$12,0)</f>
        <v>4373.3040023529802</v>
      </c>
      <c r="F466" s="29">
        <f t="shared" si="36"/>
        <v>32281.399412084593</v>
      </c>
      <c r="G466" s="29">
        <f>IF(C466-F466&gt;0.005,MIN(SUMIF(Inputs!$D$5:$D$263,A466,Inputs!$E$5:$E$263),C466-F466),0)</f>
        <v>0</v>
      </c>
      <c r="H466" s="29">
        <f t="shared" si="37"/>
        <v>585126.22444951255</v>
      </c>
      <c r="I466" s="29">
        <f t="shared" si="38"/>
        <v>4414873.7755504921</v>
      </c>
      <c r="J466" s="29">
        <f t="shared" si="39"/>
        <v>12556253.905334117</v>
      </c>
      <c r="K466" s="29">
        <f>IF(K465*(1+Inputs!$B$12)-Inputs!$B$14&lt;0.005,0,K465*(1+Inputs!$B$12)-Inputs!$B$14)</f>
        <v>585126.22445014294</v>
      </c>
    </row>
    <row r="467" spans="1:11" x14ac:dyDescent="0.3">
      <c r="A467" s="27">
        <v>464</v>
      </c>
      <c r="B467" s="28">
        <f>EDATE(Inputs!$B$7,A467-1)</f>
        <v>59753</v>
      </c>
      <c r="C467" s="29">
        <f t="shared" si="35"/>
        <v>585126.22444951255</v>
      </c>
      <c r="D467" s="29">
        <f>IF(C467&gt;0.005,MIN(Inputs!$B$14,C467+E467),0)</f>
        <v>36654.703414437572</v>
      </c>
      <c r="E467" s="29">
        <f>IF(C467&gt;0.005,C467*Inputs!$B$12,0)</f>
        <v>4144.6440898507144</v>
      </c>
      <c r="F467" s="29">
        <f t="shared" si="36"/>
        <v>32510.059324586859</v>
      </c>
      <c r="G467" s="29">
        <f>IF(C467-F467&gt;0.005,MIN(SUMIF(Inputs!$D$5:$D$263,A467,Inputs!$E$5:$E$263),C467-F467),0)</f>
        <v>0</v>
      </c>
      <c r="H467" s="29">
        <f t="shared" si="37"/>
        <v>552616.16512492567</v>
      </c>
      <c r="I467" s="29">
        <f t="shared" si="38"/>
        <v>4447383.8348750789</v>
      </c>
      <c r="J467" s="29">
        <f t="shared" si="39"/>
        <v>12560398.549423968</v>
      </c>
      <c r="K467" s="29">
        <f>IF(K466*(1+Inputs!$B$12)-Inputs!$B$14&lt;0.005,0,K466*(1+Inputs!$B$12)-Inputs!$B$14)</f>
        <v>552616.16512556048</v>
      </c>
    </row>
    <row r="468" spans="1:11" x14ac:dyDescent="0.3">
      <c r="A468" s="27">
        <v>465</v>
      </c>
      <c r="B468" s="28">
        <f>EDATE(Inputs!$B$7,A468-1)</f>
        <v>59784</v>
      </c>
      <c r="C468" s="29">
        <f t="shared" si="35"/>
        <v>552616.16512492567</v>
      </c>
      <c r="D468" s="29">
        <f>IF(C468&gt;0.005,MIN(Inputs!$B$14,C468+E468),0)</f>
        <v>36654.703414437572</v>
      </c>
      <c r="E468" s="29">
        <f>IF(C468&gt;0.005,C468*Inputs!$B$12,0)</f>
        <v>3914.3645029682239</v>
      </c>
      <c r="F468" s="29">
        <f t="shared" si="36"/>
        <v>32740.338911469349</v>
      </c>
      <c r="G468" s="29">
        <f>IF(C468-F468&gt;0.005,MIN(SUMIF(Inputs!$D$5:$D$263,A468,Inputs!$E$5:$E$263),C468-F468),0)</f>
        <v>0</v>
      </c>
      <c r="H468" s="29">
        <f t="shared" si="37"/>
        <v>519875.82621345634</v>
      </c>
      <c r="I468" s="29">
        <f t="shared" si="38"/>
        <v>4480124.173786548</v>
      </c>
      <c r="J468" s="29">
        <f t="shared" si="39"/>
        <v>12564312.913926937</v>
      </c>
      <c r="K468" s="29">
        <f>IF(K467*(1+Inputs!$B$12)-Inputs!$B$14&lt;0.005,0,K467*(1+Inputs!$B$12)-Inputs!$B$14)</f>
        <v>519875.82621409558</v>
      </c>
    </row>
    <row r="469" spans="1:11" x14ac:dyDescent="0.3">
      <c r="A469" s="27">
        <v>466</v>
      </c>
      <c r="B469" s="28">
        <f>EDATE(Inputs!$B$7,A469-1)</f>
        <v>59814</v>
      </c>
      <c r="C469" s="29">
        <f t="shared" si="35"/>
        <v>519875.82621345634</v>
      </c>
      <c r="D469" s="29">
        <f>IF(C469&gt;0.005,MIN(Inputs!$B$14,C469+E469),0)</f>
        <v>36654.703414437572</v>
      </c>
      <c r="E469" s="29">
        <f>IF(C469&gt;0.005,C469*Inputs!$B$12,0)</f>
        <v>3682.4537690119828</v>
      </c>
      <c r="F469" s="29">
        <f t="shared" si="36"/>
        <v>32972.249645425589</v>
      </c>
      <c r="G469" s="29">
        <f>IF(C469-F469&gt;0.005,MIN(SUMIF(Inputs!$D$5:$D$263,A469,Inputs!$E$5:$E$263),C469-F469),0)</f>
        <v>0</v>
      </c>
      <c r="H469" s="29">
        <f t="shared" si="37"/>
        <v>486903.57656803075</v>
      </c>
      <c r="I469" s="29">
        <f t="shared" si="38"/>
        <v>4513096.4234319739</v>
      </c>
      <c r="J469" s="29">
        <f t="shared" si="39"/>
        <v>12567995.367695948</v>
      </c>
      <c r="K469" s="29">
        <f>IF(K468*(1+Inputs!$B$12)-Inputs!$B$14&lt;0.005,0,K468*(1+Inputs!$B$12)-Inputs!$B$14)</f>
        <v>486903.57656867447</v>
      </c>
    </row>
    <row r="470" spans="1:11" x14ac:dyDescent="0.3">
      <c r="A470" s="27">
        <v>467</v>
      </c>
      <c r="B470" s="28">
        <f>EDATE(Inputs!$B$7,A470-1)</f>
        <v>59845</v>
      </c>
      <c r="C470" s="29">
        <f t="shared" si="35"/>
        <v>486903.57656803075</v>
      </c>
      <c r="D470" s="29">
        <f>IF(C470&gt;0.005,MIN(Inputs!$B$14,C470+E470),0)</f>
        <v>36654.703414437572</v>
      </c>
      <c r="E470" s="29">
        <f>IF(C470&gt;0.005,C470*Inputs!$B$12,0)</f>
        <v>3448.9003340235513</v>
      </c>
      <c r="F470" s="29">
        <f t="shared" si="36"/>
        <v>33205.803080414022</v>
      </c>
      <c r="G470" s="29">
        <f>IF(C470-F470&gt;0.005,MIN(SUMIF(Inputs!$D$5:$D$263,A470,Inputs!$E$5:$E$263),C470-F470),0)</f>
        <v>0</v>
      </c>
      <c r="H470" s="29">
        <f t="shared" si="37"/>
        <v>453697.77348761674</v>
      </c>
      <c r="I470" s="29">
        <f t="shared" si="38"/>
        <v>4546302.2265123883</v>
      </c>
      <c r="J470" s="29">
        <f t="shared" si="39"/>
        <v>12571444.268029971</v>
      </c>
      <c r="K470" s="29">
        <f>IF(K469*(1+Inputs!$B$12)-Inputs!$B$14&lt;0.005,0,K469*(1+Inputs!$B$12)-Inputs!$B$14)</f>
        <v>453697.773488265</v>
      </c>
    </row>
    <row r="471" spans="1:11" x14ac:dyDescent="0.3">
      <c r="A471" s="27">
        <v>468</v>
      </c>
      <c r="B471" s="28">
        <f>EDATE(Inputs!$B$7,A471-1)</f>
        <v>59875</v>
      </c>
      <c r="C471" s="29">
        <f t="shared" si="35"/>
        <v>453697.77348761674</v>
      </c>
      <c r="D471" s="29">
        <f>IF(C471&gt;0.005,MIN(Inputs!$B$14,C471+E471),0)</f>
        <v>36654.703414437572</v>
      </c>
      <c r="E471" s="29">
        <f>IF(C471&gt;0.005,C471*Inputs!$B$12,0)</f>
        <v>3213.6925622039521</v>
      </c>
      <c r="F471" s="29">
        <f t="shared" si="36"/>
        <v>33441.010852233623</v>
      </c>
      <c r="G471" s="29">
        <f>IF(C471-F471&gt;0.005,MIN(SUMIF(Inputs!$D$5:$D$263,A471,Inputs!$E$5:$E$263),C471-F471),0)</f>
        <v>0</v>
      </c>
      <c r="H471" s="29">
        <f t="shared" si="37"/>
        <v>420256.76263538311</v>
      </c>
      <c r="I471" s="29">
        <f t="shared" si="38"/>
        <v>4579743.2373646218</v>
      </c>
      <c r="J471" s="29">
        <f t="shared" si="39"/>
        <v>12574657.960592175</v>
      </c>
      <c r="K471" s="29">
        <f>IF(K470*(1+Inputs!$B$12)-Inputs!$B$14&lt;0.005,0,K470*(1+Inputs!$B$12)-Inputs!$B$14)</f>
        <v>420256.76263603597</v>
      </c>
    </row>
    <row r="472" spans="1:11" x14ac:dyDescent="0.3">
      <c r="A472" s="27">
        <v>469</v>
      </c>
      <c r="B472" s="28">
        <f>EDATE(Inputs!$B$7,A472-1)</f>
        <v>59906</v>
      </c>
      <c r="C472" s="29">
        <f t="shared" si="35"/>
        <v>420256.76263538311</v>
      </c>
      <c r="D472" s="29">
        <f>IF(C472&gt;0.005,MIN(Inputs!$B$14,C472+E472),0)</f>
        <v>36654.703414437572</v>
      </c>
      <c r="E472" s="29">
        <f>IF(C472&gt;0.005,C472*Inputs!$B$12,0)</f>
        <v>2976.818735333964</v>
      </c>
      <c r="F472" s="29">
        <f t="shared" si="36"/>
        <v>33677.884679103605</v>
      </c>
      <c r="G472" s="29">
        <f>IF(C472-F472&gt;0.005,MIN(SUMIF(Inputs!$D$5:$D$263,A472,Inputs!$E$5:$E$263),C472-F472),0)</f>
        <v>0</v>
      </c>
      <c r="H472" s="29">
        <f t="shared" si="37"/>
        <v>386578.8779562795</v>
      </c>
      <c r="I472" s="29">
        <f t="shared" si="38"/>
        <v>4613421.1220437251</v>
      </c>
      <c r="J472" s="29">
        <f t="shared" si="39"/>
        <v>12577634.779327508</v>
      </c>
      <c r="K472" s="29">
        <f>IF(K471*(1+Inputs!$B$12)-Inputs!$B$14&lt;0.005,0,K471*(1+Inputs!$B$12)-Inputs!$B$14)</f>
        <v>386578.87795693695</v>
      </c>
    </row>
    <row r="473" spans="1:11" x14ac:dyDescent="0.3">
      <c r="A473" s="27">
        <v>470</v>
      </c>
      <c r="B473" s="28">
        <f>EDATE(Inputs!$B$7,A473-1)</f>
        <v>59937</v>
      </c>
      <c r="C473" s="29">
        <f t="shared" si="35"/>
        <v>386578.8779562795</v>
      </c>
      <c r="D473" s="29">
        <f>IF(C473&gt;0.005,MIN(Inputs!$B$14,C473+E473),0)</f>
        <v>36654.703414437572</v>
      </c>
      <c r="E473" s="29">
        <f>IF(C473&gt;0.005,C473*Inputs!$B$12,0)</f>
        <v>2738.2670521903133</v>
      </c>
      <c r="F473" s="29">
        <f t="shared" si="36"/>
        <v>33916.436362247259</v>
      </c>
      <c r="G473" s="29">
        <f>IF(C473-F473&gt;0.005,MIN(SUMIF(Inputs!$D$5:$D$263,A473,Inputs!$E$5:$E$263),C473-F473),0)</f>
        <v>0</v>
      </c>
      <c r="H473" s="29">
        <f t="shared" si="37"/>
        <v>352662.44159403222</v>
      </c>
      <c r="I473" s="29">
        <f t="shared" si="38"/>
        <v>4647337.5584059721</v>
      </c>
      <c r="J473" s="29">
        <f t="shared" si="39"/>
        <v>12580373.046379698</v>
      </c>
      <c r="K473" s="29">
        <f>IF(K472*(1+Inputs!$B$12)-Inputs!$B$14&lt;0.005,0,K472*(1+Inputs!$B$12)-Inputs!$B$14)</f>
        <v>352662.44159469433</v>
      </c>
    </row>
    <row r="474" spans="1:11" x14ac:dyDescent="0.3">
      <c r="A474" s="27">
        <v>471</v>
      </c>
      <c r="B474" s="28">
        <f>EDATE(Inputs!$B$7,A474-1)</f>
        <v>59966</v>
      </c>
      <c r="C474" s="29">
        <f t="shared" si="35"/>
        <v>352662.44159403222</v>
      </c>
      <c r="D474" s="29">
        <f>IF(C474&gt;0.005,MIN(Inputs!$B$14,C474+E474),0)</f>
        <v>36654.703414437572</v>
      </c>
      <c r="E474" s="29">
        <f>IF(C474&gt;0.005,C474*Inputs!$B$12,0)</f>
        <v>2498.0256279577284</v>
      </c>
      <c r="F474" s="29">
        <f t="shared" si="36"/>
        <v>34156.677786479842</v>
      </c>
      <c r="G474" s="29">
        <f>IF(C474-F474&gt;0.005,MIN(SUMIF(Inputs!$D$5:$D$263,A474,Inputs!$E$5:$E$263),C474-F474),0)</f>
        <v>0</v>
      </c>
      <c r="H474" s="29">
        <f t="shared" si="37"/>
        <v>318505.7638075524</v>
      </c>
      <c r="I474" s="29">
        <f t="shared" si="38"/>
        <v>4681494.2361924518</v>
      </c>
      <c r="J474" s="29">
        <f t="shared" si="39"/>
        <v>12582871.072007656</v>
      </c>
      <c r="K474" s="29">
        <f>IF(K473*(1+Inputs!$B$12)-Inputs!$B$14&lt;0.005,0,K473*(1+Inputs!$B$12)-Inputs!$B$14)</f>
        <v>318505.76380821917</v>
      </c>
    </row>
    <row r="475" spans="1:11" x14ac:dyDescent="0.3">
      <c r="A475" s="27">
        <v>472</v>
      </c>
      <c r="B475" s="28">
        <f>EDATE(Inputs!$B$7,A475-1)</f>
        <v>59997</v>
      </c>
      <c r="C475" s="29">
        <f t="shared" si="35"/>
        <v>318505.7638075524</v>
      </c>
      <c r="D475" s="29">
        <f>IF(C475&gt;0.005,MIN(Inputs!$B$14,C475+E475),0)</f>
        <v>36654.703414437572</v>
      </c>
      <c r="E475" s="29">
        <f>IF(C475&gt;0.005,C475*Inputs!$B$12,0)</f>
        <v>2256.0824936368299</v>
      </c>
      <c r="F475" s="29">
        <f t="shared" si="36"/>
        <v>34398.620920800742</v>
      </c>
      <c r="G475" s="29">
        <f>IF(C475-F475&gt;0.005,MIN(SUMIF(Inputs!$D$5:$D$263,A475,Inputs!$E$5:$E$263),C475-F475),0)</f>
        <v>0</v>
      </c>
      <c r="H475" s="29">
        <f t="shared" si="37"/>
        <v>284107.14288675168</v>
      </c>
      <c r="I475" s="29">
        <f t="shared" si="38"/>
        <v>4715892.8571132524</v>
      </c>
      <c r="J475" s="29">
        <f t="shared" si="39"/>
        <v>12585127.154501293</v>
      </c>
      <c r="K475" s="29">
        <f>IF(K474*(1+Inputs!$B$12)-Inputs!$B$14&lt;0.005,0,K474*(1+Inputs!$B$12)-Inputs!$B$14)</f>
        <v>284107.14288742311</v>
      </c>
    </row>
    <row r="476" spans="1:11" x14ac:dyDescent="0.3">
      <c r="A476" s="27">
        <v>473</v>
      </c>
      <c r="B476" s="28">
        <f>EDATE(Inputs!$B$7,A476-1)</f>
        <v>60027</v>
      </c>
      <c r="C476" s="29">
        <f t="shared" si="35"/>
        <v>284107.14288675168</v>
      </c>
      <c r="D476" s="29">
        <f>IF(C476&gt;0.005,MIN(Inputs!$B$14,C476+E476),0)</f>
        <v>36654.703414437572</v>
      </c>
      <c r="E476" s="29">
        <f>IF(C476&gt;0.005,C476*Inputs!$B$12,0)</f>
        <v>2012.4255954478247</v>
      </c>
      <c r="F476" s="29">
        <f t="shared" si="36"/>
        <v>34642.277818989751</v>
      </c>
      <c r="G476" s="29">
        <f>IF(C476-F476&gt;0.005,MIN(SUMIF(Inputs!$D$5:$D$263,A476,Inputs!$E$5:$E$263),C476-F476),0)</f>
        <v>0</v>
      </c>
      <c r="H476" s="29">
        <f t="shared" si="37"/>
        <v>249464.86506776192</v>
      </c>
      <c r="I476" s="29">
        <f t="shared" si="38"/>
        <v>4750535.1349322423</v>
      </c>
      <c r="J476" s="29">
        <f t="shared" si="39"/>
        <v>12587139.58009674</v>
      </c>
      <c r="K476" s="29">
        <f>IF(K475*(1+Inputs!$B$12)-Inputs!$B$14&lt;0.005,0,K475*(1+Inputs!$B$12)-Inputs!$B$14)</f>
        <v>249464.86506843814</v>
      </c>
    </row>
    <row r="477" spans="1:11" x14ac:dyDescent="0.3">
      <c r="A477" s="27">
        <v>474</v>
      </c>
      <c r="B477" s="28">
        <f>EDATE(Inputs!$B$7,A477-1)</f>
        <v>60058</v>
      </c>
      <c r="C477" s="29">
        <f t="shared" si="35"/>
        <v>249464.86506776192</v>
      </c>
      <c r="D477" s="29">
        <f>IF(C477&gt;0.005,MIN(Inputs!$B$14,C477+E477),0)</f>
        <v>36654.703414437572</v>
      </c>
      <c r="E477" s="29">
        <f>IF(C477&gt;0.005,C477*Inputs!$B$12,0)</f>
        <v>1767.0427942299805</v>
      </c>
      <c r="F477" s="29">
        <f t="shared" si="36"/>
        <v>34887.660620207593</v>
      </c>
      <c r="G477" s="29">
        <f>IF(C477-F477&gt;0.005,MIN(SUMIF(Inputs!$D$5:$D$263,A477,Inputs!$E$5:$E$263),C477-F477),0)</f>
        <v>0</v>
      </c>
      <c r="H477" s="29">
        <f t="shared" si="37"/>
        <v>214577.20444755431</v>
      </c>
      <c r="I477" s="29">
        <f t="shared" si="38"/>
        <v>4785422.7955524502</v>
      </c>
      <c r="J477" s="29">
        <f t="shared" si="39"/>
        <v>12588906.62289097</v>
      </c>
      <c r="K477" s="29">
        <f>IF(K476*(1+Inputs!$B$12)-Inputs!$B$14&lt;0.005,0,K476*(1+Inputs!$B$12)-Inputs!$B$14)</f>
        <v>214577.20444823534</v>
      </c>
    </row>
    <row r="478" spans="1:11" x14ac:dyDescent="0.3">
      <c r="A478" s="27">
        <v>475</v>
      </c>
      <c r="B478" s="28">
        <f>EDATE(Inputs!$B$7,A478-1)</f>
        <v>60088</v>
      </c>
      <c r="C478" s="29">
        <f t="shared" si="35"/>
        <v>214577.20444755431</v>
      </c>
      <c r="D478" s="29">
        <f>IF(C478&gt;0.005,MIN(Inputs!$B$14,C478+E478),0)</f>
        <v>36654.703414437572</v>
      </c>
      <c r="E478" s="29">
        <f>IF(C478&gt;0.005,C478*Inputs!$B$12,0)</f>
        <v>1519.921864836843</v>
      </c>
      <c r="F478" s="29">
        <f t="shared" si="36"/>
        <v>35134.781549600732</v>
      </c>
      <c r="G478" s="29">
        <f>IF(C478-F478&gt;0.005,MIN(SUMIF(Inputs!$D$5:$D$263,A478,Inputs!$E$5:$E$263),C478-F478),0)</f>
        <v>0</v>
      </c>
      <c r="H478" s="29">
        <f t="shared" si="37"/>
        <v>179442.42289795357</v>
      </c>
      <c r="I478" s="29">
        <f t="shared" si="38"/>
        <v>4820557.5771020511</v>
      </c>
      <c r="J478" s="29">
        <f t="shared" si="39"/>
        <v>12590426.544755807</v>
      </c>
      <c r="K478" s="29">
        <f>IF(K477*(1+Inputs!$B$12)-Inputs!$B$14&lt;0.005,0,K477*(1+Inputs!$B$12)-Inputs!$B$14)</f>
        <v>179442.42289863943</v>
      </c>
    </row>
    <row r="479" spans="1:11" x14ac:dyDescent="0.3">
      <c r="A479" s="27">
        <v>476</v>
      </c>
      <c r="B479" s="28">
        <f>EDATE(Inputs!$B$7,A479-1)</f>
        <v>60119</v>
      </c>
      <c r="C479" s="29">
        <f t="shared" si="35"/>
        <v>179442.42289795357</v>
      </c>
      <c r="D479" s="29">
        <f>IF(C479&gt;0.005,MIN(Inputs!$B$14,C479+E479),0)</f>
        <v>36654.703414437572</v>
      </c>
      <c r="E479" s="29">
        <f>IF(C479&gt;0.005,C479*Inputs!$B$12,0)</f>
        <v>1271.0504955271713</v>
      </c>
      <c r="F479" s="29">
        <f t="shared" si="36"/>
        <v>35383.652918910404</v>
      </c>
      <c r="G479" s="29">
        <f>IF(C479-F479&gt;0.005,MIN(SUMIF(Inputs!$D$5:$D$263,A479,Inputs!$E$5:$E$263),C479-F479),0)</f>
        <v>0</v>
      </c>
      <c r="H479" s="29">
        <f t="shared" si="37"/>
        <v>144058.76997904317</v>
      </c>
      <c r="I479" s="29">
        <f t="shared" si="38"/>
        <v>4855941.2300209617</v>
      </c>
      <c r="J479" s="29">
        <f t="shared" si="39"/>
        <v>12591697.595251335</v>
      </c>
      <c r="K479" s="29">
        <f>IF(K478*(1+Inputs!$B$12)-Inputs!$B$14&lt;0.005,0,K478*(1+Inputs!$B$12)-Inputs!$B$14)</f>
        <v>144058.76997973389</v>
      </c>
    </row>
    <row r="480" spans="1:11" x14ac:dyDescent="0.3">
      <c r="A480" s="27">
        <v>477</v>
      </c>
      <c r="B480" s="28">
        <f>EDATE(Inputs!$B$7,A480-1)</f>
        <v>60150</v>
      </c>
      <c r="C480" s="29">
        <f t="shared" si="35"/>
        <v>144058.76997904317</v>
      </c>
      <c r="D480" s="29">
        <f>IF(C480&gt;0.005,MIN(Inputs!$B$14,C480+E480),0)</f>
        <v>36654.703414437572</v>
      </c>
      <c r="E480" s="29">
        <f>IF(C480&gt;0.005,C480*Inputs!$B$12,0)</f>
        <v>1020.4162873515559</v>
      </c>
      <c r="F480" s="29">
        <f t="shared" si="36"/>
        <v>35634.28712708602</v>
      </c>
      <c r="G480" s="29">
        <f>IF(C480-F480&gt;0.005,MIN(SUMIF(Inputs!$D$5:$D$263,A480,Inputs!$E$5:$E$263),C480-F480),0)</f>
        <v>0</v>
      </c>
      <c r="H480" s="29">
        <f t="shared" si="37"/>
        <v>108424.48285195715</v>
      </c>
      <c r="I480" s="29">
        <f t="shared" si="38"/>
        <v>4891575.5171480477</v>
      </c>
      <c r="J480" s="29">
        <f t="shared" si="39"/>
        <v>12592718.011538686</v>
      </c>
      <c r="K480" s="29">
        <f>IF(K479*(1+Inputs!$B$12)-Inputs!$B$14&lt;0.005,0,K479*(1+Inputs!$B$12)-Inputs!$B$14)</f>
        <v>108424.48285265276</v>
      </c>
    </row>
    <row r="481" spans="1:11" x14ac:dyDescent="0.3">
      <c r="A481" s="27">
        <v>478</v>
      </c>
      <c r="B481" s="28">
        <f>EDATE(Inputs!$B$7,A481-1)</f>
        <v>60180</v>
      </c>
      <c r="C481" s="29">
        <f t="shared" si="35"/>
        <v>108424.48285195715</v>
      </c>
      <c r="D481" s="29">
        <f>IF(C481&gt;0.005,MIN(Inputs!$B$14,C481+E481),0)</f>
        <v>36654.703414437572</v>
      </c>
      <c r="E481" s="29">
        <f>IF(C481&gt;0.005,C481*Inputs!$B$12,0)</f>
        <v>768.00675353469649</v>
      </c>
      <c r="F481" s="29">
        <f t="shared" si="36"/>
        <v>35886.696660902875</v>
      </c>
      <c r="G481" s="29">
        <f>IF(C481-F481&gt;0.005,MIN(SUMIF(Inputs!$D$5:$D$263,A481,Inputs!$E$5:$E$263),C481-F481),0)</f>
        <v>0</v>
      </c>
      <c r="H481" s="29">
        <f t="shared" si="37"/>
        <v>72537.786191054271</v>
      </c>
      <c r="I481" s="29">
        <f t="shared" si="38"/>
        <v>4927462.213808951</v>
      </c>
      <c r="J481" s="29">
        <f t="shared" si="39"/>
        <v>12593486.01829222</v>
      </c>
      <c r="K481" s="29">
        <f>IF(K480*(1+Inputs!$B$12)-Inputs!$B$14&lt;0.005,0,K480*(1+Inputs!$B$12)-Inputs!$B$14)</f>
        <v>72537.7861917548</v>
      </c>
    </row>
    <row r="482" spans="1:11" x14ac:dyDescent="0.3">
      <c r="A482" s="27">
        <v>479</v>
      </c>
      <c r="B482" s="28">
        <f>EDATE(Inputs!$B$7,A482-1)</f>
        <v>60211</v>
      </c>
      <c r="C482" s="29">
        <f t="shared" si="35"/>
        <v>72537.786191054271</v>
      </c>
      <c r="D482" s="29">
        <f>IF(C482&gt;0.005,MIN(Inputs!$B$14,C482+E482),0)</f>
        <v>36654.703414437572</v>
      </c>
      <c r="E482" s="29">
        <f>IF(C482&gt;0.005,C482*Inputs!$B$12,0)</f>
        <v>513.80931885330108</v>
      </c>
      <c r="F482" s="29">
        <f t="shared" si="36"/>
        <v>36140.89409558427</v>
      </c>
      <c r="G482" s="29">
        <f>IF(C482-F482&gt;0.005,MIN(SUMIF(Inputs!$D$5:$D$263,A482,Inputs!$E$5:$E$263),C482-F482),0)</f>
        <v>0</v>
      </c>
      <c r="H482" s="29">
        <f t="shared" si="37"/>
        <v>36396.892095470001</v>
      </c>
      <c r="I482" s="29">
        <f t="shared" si="38"/>
        <v>4963603.1079045348</v>
      </c>
      <c r="J482" s="29">
        <f t="shared" si="39"/>
        <v>12593999.827611074</v>
      </c>
      <c r="K482" s="29">
        <f>IF(K481*(1+Inputs!$B$12)-Inputs!$B$14&lt;0.005,0,K481*(1+Inputs!$B$12)-Inputs!$B$14)</f>
        <v>36396.892096175485</v>
      </c>
    </row>
    <row r="483" spans="1:11" x14ac:dyDescent="0.3">
      <c r="A483" s="27">
        <v>480</v>
      </c>
      <c r="B483" s="28">
        <f>EDATE(Inputs!$B$7,A483-1)</f>
        <v>60241</v>
      </c>
      <c r="C483" s="29">
        <f t="shared" si="35"/>
        <v>36396.892095470001</v>
      </c>
      <c r="D483" s="29">
        <f>IF(C483&gt;0.005,MIN(Inputs!$B$14,C483+E483),0)</f>
        <v>36654.703414437572</v>
      </c>
      <c r="E483" s="29">
        <f>IF(C483&gt;0.005,C483*Inputs!$B$12,0)</f>
        <v>257.81131900957917</v>
      </c>
      <c r="F483" s="29">
        <f t="shared" si="36"/>
        <v>36396.892095427989</v>
      </c>
      <c r="G483" s="29">
        <f>IF(C483-F483&gt;0.005,MIN(SUMIF(Inputs!$D$5:$D$263,A483,Inputs!$E$5:$E$263),C483-F483),0)</f>
        <v>0</v>
      </c>
      <c r="H483" s="29">
        <f t="shared" si="37"/>
        <v>0</v>
      </c>
      <c r="I483" s="29">
        <f t="shared" si="38"/>
        <v>4999999.9999999627</v>
      </c>
      <c r="J483" s="29">
        <f t="shared" si="39"/>
        <v>12594257.638930084</v>
      </c>
      <c r="K483" s="29">
        <f>IF(K482*(1+Inputs!$B$12)-Inputs!$B$14&lt;0.005,0,K482*(1+Inputs!$B$12)-Inputs!$B$14)</f>
        <v>0</v>
      </c>
    </row>
    <row r="484" spans="1:11" x14ac:dyDescent="0.3">
      <c r="A484" s="27">
        <v>481</v>
      </c>
      <c r="B484" s="28">
        <f>EDATE(Inputs!$B$7,A484-1)</f>
        <v>60272</v>
      </c>
      <c r="C484" s="29">
        <f t="shared" si="35"/>
        <v>0</v>
      </c>
      <c r="D484" s="29">
        <f>IF(C484&gt;0.005,MIN(Inputs!$B$14,C484+E484),0)</f>
        <v>0</v>
      </c>
      <c r="E484" s="29">
        <f>IF(C484&gt;0.005,C484*Inputs!$B$12,0)</f>
        <v>0</v>
      </c>
      <c r="F484" s="29">
        <f t="shared" si="36"/>
        <v>0</v>
      </c>
      <c r="G484" s="29">
        <f>IF(C484-F484&gt;0.005,MIN(SUMIF(Inputs!$D$5:$D$263,A484,Inputs!$E$5:$E$263),C484-F484),0)</f>
        <v>0</v>
      </c>
      <c r="H484" s="29">
        <f t="shared" si="37"/>
        <v>0</v>
      </c>
      <c r="I484" s="29">
        <f t="shared" si="38"/>
        <v>4999999.9999999627</v>
      </c>
      <c r="J484" s="29">
        <f t="shared" si="39"/>
        <v>12594257.638930084</v>
      </c>
      <c r="K484" s="29">
        <f>IF(K483*(1+Inputs!$B$12)-Inputs!$B$14&lt;0.005,0,K483*(1+Inputs!$B$12)-Inputs!$B$14)</f>
        <v>0</v>
      </c>
    </row>
    <row r="485" spans="1:11" x14ac:dyDescent="0.3">
      <c r="A485" s="27">
        <v>482</v>
      </c>
      <c r="B485" s="28">
        <f>EDATE(Inputs!$B$7,A485-1)</f>
        <v>60303</v>
      </c>
      <c r="C485" s="29">
        <f t="shared" si="35"/>
        <v>0</v>
      </c>
      <c r="D485" s="29">
        <f>IF(C485&gt;0.005,MIN(Inputs!$B$14,C485+E485),0)</f>
        <v>0</v>
      </c>
      <c r="E485" s="29">
        <f>IF(C485&gt;0.005,C485*Inputs!$B$12,0)</f>
        <v>0</v>
      </c>
      <c r="F485" s="29">
        <f t="shared" si="36"/>
        <v>0</v>
      </c>
      <c r="G485" s="29">
        <f>IF(C485-F485&gt;0.005,MIN(SUMIF(Inputs!$D$5:$D$263,A485,Inputs!$E$5:$E$263),C485-F485),0)</f>
        <v>0</v>
      </c>
      <c r="H485" s="29">
        <f t="shared" si="37"/>
        <v>0</v>
      </c>
      <c r="I485" s="29">
        <f t="shared" si="38"/>
        <v>4999999.9999999627</v>
      </c>
      <c r="J485" s="29">
        <f t="shared" si="39"/>
        <v>12594257.638930084</v>
      </c>
      <c r="K485" s="29">
        <f>IF(K484*(1+Inputs!$B$12)-Inputs!$B$14&lt;0.005,0,K484*(1+Inputs!$B$12)-Inputs!$B$14)</f>
        <v>0</v>
      </c>
    </row>
    <row r="486" spans="1:11" x14ac:dyDescent="0.3">
      <c r="A486" s="27">
        <v>483</v>
      </c>
      <c r="B486" s="28">
        <f>EDATE(Inputs!$B$7,A486-1)</f>
        <v>60331</v>
      </c>
      <c r="C486" s="29">
        <f t="shared" si="35"/>
        <v>0</v>
      </c>
      <c r="D486" s="29">
        <f>IF(C486&gt;0.005,MIN(Inputs!$B$14,C486+E486),0)</f>
        <v>0</v>
      </c>
      <c r="E486" s="29">
        <f>IF(C486&gt;0.005,C486*Inputs!$B$12,0)</f>
        <v>0</v>
      </c>
      <c r="F486" s="29">
        <f t="shared" si="36"/>
        <v>0</v>
      </c>
      <c r="G486" s="29">
        <f>IF(C486-F486&gt;0.005,MIN(SUMIF(Inputs!$D$5:$D$263,A486,Inputs!$E$5:$E$263),C486-F486),0)</f>
        <v>0</v>
      </c>
      <c r="H486" s="29">
        <f t="shared" si="37"/>
        <v>0</v>
      </c>
      <c r="I486" s="29">
        <f t="shared" si="38"/>
        <v>4999999.9999999627</v>
      </c>
      <c r="J486" s="29">
        <f t="shared" si="39"/>
        <v>12594257.638930084</v>
      </c>
      <c r="K486" s="29">
        <f>IF(K485*(1+Inputs!$B$12)-Inputs!$B$14&lt;0.005,0,K485*(1+Inputs!$B$12)-Inputs!$B$14)</f>
        <v>0</v>
      </c>
    </row>
    <row r="487" spans="1:11" x14ac:dyDescent="0.3">
      <c r="A487" s="27">
        <v>484</v>
      </c>
      <c r="B487" s="28">
        <f>EDATE(Inputs!$B$7,A487-1)</f>
        <v>60362</v>
      </c>
      <c r="C487" s="29">
        <f t="shared" si="35"/>
        <v>0</v>
      </c>
      <c r="D487" s="29">
        <f>IF(C487&gt;0.005,MIN(Inputs!$B$14,C487+E487),0)</f>
        <v>0</v>
      </c>
      <c r="E487" s="29">
        <f>IF(C487&gt;0.005,C487*Inputs!$B$12,0)</f>
        <v>0</v>
      </c>
      <c r="F487" s="29">
        <f t="shared" si="36"/>
        <v>0</v>
      </c>
      <c r="G487" s="29">
        <f>IF(C487-F487&gt;0.005,MIN(SUMIF(Inputs!$D$5:$D$263,A487,Inputs!$E$5:$E$263),C487-F487),0)</f>
        <v>0</v>
      </c>
      <c r="H487" s="29">
        <f t="shared" si="37"/>
        <v>0</v>
      </c>
      <c r="I487" s="29">
        <f t="shared" si="38"/>
        <v>4999999.9999999627</v>
      </c>
      <c r="J487" s="29">
        <f t="shared" si="39"/>
        <v>12594257.638930084</v>
      </c>
      <c r="K487" s="29">
        <f>IF(K486*(1+Inputs!$B$12)-Inputs!$B$14&lt;0.005,0,K486*(1+Inputs!$B$12)-Inputs!$B$14)</f>
        <v>0</v>
      </c>
    </row>
    <row r="488" spans="1:11" x14ac:dyDescent="0.3">
      <c r="A488" s="27">
        <v>485</v>
      </c>
      <c r="B488" s="28">
        <f>EDATE(Inputs!$B$7,A488-1)</f>
        <v>60392</v>
      </c>
      <c r="C488" s="29">
        <f t="shared" si="35"/>
        <v>0</v>
      </c>
      <c r="D488" s="29">
        <f>IF(C488&gt;0.005,MIN(Inputs!$B$14,C488+E488),0)</f>
        <v>0</v>
      </c>
      <c r="E488" s="29">
        <f>IF(C488&gt;0.005,C488*Inputs!$B$12,0)</f>
        <v>0</v>
      </c>
      <c r="F488" s="29">
        <f t="shared" si="36"/>
        <v>0</v>
      </c>
      <c r="G488" s="29">
        <f>IF(C488-F488&gt;0.005,MIN(SUMIF(Inputs!$D$5:$D$263,A488,Inputs!$E$5:$E$263),C488-F488),0)</f>
        <v>0</v>
      </c>
      <c r="H488" s="29">
        <f t="shared" si="37"/>
        <v>0</v>
      </c>
      <c r="I488" s="29">
        <f t="shared" si="38"/>
        <v>4999999.9999999627</v>
      </c>
      <c r="J488" s="29">
        <f t="shared" si="39"/>
        <v>12594257.638930084</v>
      </c>
      <c r="K488" s="29">
        <f>IF(K487*(1+Inputs!$B$12)-Inputs!$B$14&lt;0.005,0,K487*(1+Inputs!$B$12)-Inputs!$B$14)</f>
        <v>0</v>
      </c>
    </row>
    <row r="489" spans="1:11" x14ac:dyDescent="0.3">
      <c r="A489" s="27">
        <v>486</v>
      </c>
      <c r="B489" s="28">
        <f>EDATE(Inputs!$B$7,A489-1)</f>
        <v>60423</v>
      </c>
      <c r="C489" s="29">
        <f t="shared" si="35"/>
        <v>0</v>
      </c>
      <c r="D489" s="29">
        <f>IF(C489&gt;0.005,MIN(Inputs!$B$14,C489+E489),0)</f>
        <v>0</v>
      </c>
      <c r="E489" s="29">
        <f>IF(C489&gt;0.005,C489*Inputs!$B$12,0)</f>
        <v>0</v>
      </c>
      <c r="F489" s="29">
        <f t="shared" si="36"/>
        <v>0</v>
      </c>
      <c r="G489" s="29">
        <f>IF(C489-F489&gt;0.005,MIN(SUMIF(Inputs!$D$5:$D$263,A489,Inputs!$E$5:$E$263),C489-F489),0)</f>
        <v>0</v>
      </c>
      <c r="H489" s="29">
        <f t="shared" si="37"/>
        <v>0</v>
      </c>
      <c r="I489" s="29">
        <f t="shared" si="38"/>
        <v>4999999.9999999627</v>
      </c>
      <c r="J489" s="29">
        <f t="shared" si="39"/>
        <v>12594257.638930084</v>
      </c>
      <c r="K489" s="29">
        <f>IF(K488*(1+Inputs!$B$12)-Inputs!$B$14&lt;0.005,0,K488*(1+Inputs!$B$12)-Inputs!$B$14)</f>
        <v>0</v>
      </c>
    </row>
    <row r="490" spans="1:11" x14ac:dyDescent="0.3">
      <c r="A490" s="27">
        <v>487</v>
      </c>
      <c r="B490" s="28">
        <f>EDATE(Inputs!$B$7,A490-1)</f>
        <v>60453</v>
      </c>
      <c r="C490" s="29">
        <f t="shared" si="35"/>
        <v>0</v>
      </c>
      <c r="D490" s="29">
        <f>IF(C490&gt;0.005,MIN(Inputs!$B$14,C490+E490),0)</f>
        <v>0</v>
      </c>
      <c r="E490" s="29">
        <f>IF(C490&gt;0.005,C490*Inputs!$B$12,0)</f>
        <v>0</v>
      </c>
      <c r="F490" s="29">
        <f t="shared" si="36"/>
        <v>0</v>
      </c>
      <c r="G490" s="29">
        <f>IF(C490-F490&gt;0.005,MIN(SUMIF(Inputs!$D$5:$D$263,A490,Inputs!$E$5:$E$263),C490-F490),0)</f>
        <v>0</v>
      </c>
      <c r="H490" s="29">
        <f t="shared" si="37"/>
        <v>0</v>
      </c>
      <c r="I490" s="29">
        <f t="shared" si="38"/>
        <v>4999999.9999999627</v>
      </c>
      <c r="J490" s="29">
        <f t="shared" si="39"/>
        <v>12594257.638930084</v>
      </c>
      <c r="K490" s="29">
        <f>IF(K489*(1+Inputs!$B$12)-Inputs!$B$14&lt;0.005,0,K489*(1+Inputs!$B$12)-Inputs!$B$14)</f>
        <v>0</v>
      </c>
    </row>
    <row r="491" spans="1:11" x14ac:dyDescent="0.3">
      <c r="A491" s="27">
        <v>488</v>
      </c>
      <c r="B491" s="28">
        <f>EDATE(Inputs!$B$7,A491-1)</f>
        <v>60484</v>
      </c>
      <c r="C491" s="29">
        <f t="shared" si="35"/>
        <v>0</v>
      </c>
      <c r="D491" s="29">
        <f>IF(C491&gt;0.005,MIN(Inputs!$B$14,C491+E491),0)</f>
        <v>0</v>
      </c>
      <c r="E491" s="29">
        <f>IF(C491&gt;0.005,C491*Inputs!$B$12,0)</f>
        <v>0</v>
      </c>
      <c r="F491" s="29">
        <f t="shared" si="36"/>
        <v>0</v>
      </c>
      <c r="G491" s="29">
        <f>IF(C491-F491&gt;0.005,MIN(SUMIF(Inputs!$D$5:$D$263,A491,Inputs!$E$5:$E$263),C491-F491),0)</f>
        <v>0</v>
      </c>
      <c r="H491" s="29">
        <f t="shared" si="37"/>
        <v>0</v>
      </c>
      <c r="I491" s="29">
        <f t="shared" si="38"/>
        <v>4999999.9999999627</v>
      </c>
      <c r="J491" s="29">
        <f t="shared" si="39"/>
        <v>12594257.638930084</v>
      </c>
      <c r="K491" s="29">
        <f>IF(K490*(1+Inputs!$B$12)-Inputs!$B$14&lt;0.005,0,K490*(1+Inputs!$B$12)-Inputs!$B$14)</f>
        <v>0</v>
      </c>
    </row>
    <row r="492" spans="1:11" x14ac:dyDescent="0.3">
      <c r="A492" s="27">
        <v>489</v>
      </c>
      <c r="B492" s="28">
        <f>EDATE(Inputs!$B$7,A492-1)</f>
        <v>60515</v>
      </c>
      <c r="C492" s="29">
        <f t="shared" ref="C492:C507" si="40">H491</f>
        <v>0</v>
      </c>
      <c r="D492" s="29">
        <f>IF(C492&gt;0.005,MIN(Inputs!$B$14,C492+E492),0)</f>
        <v>0</v>
      </c>
      <c r="E492" s="29">
        <f>IF(C492&gt;0.005,C492*Inputs!$B$12,0)</f>
        <v>0</v>
      </c>
      <c r="F492" s="29">
        <f t="shared" ref="F492:F507" si="41">D492-E492</f>
        <v>0</v>
      </c>
      <c r="G492" s="29">
        <f>IF(C492-F492&gt;0.005,MIN(SUMIF(Inputs!$D$5:$D$263,A492,Inputs!$E$5:$E$263),C492-F492),0)</f>
        <v>0</v>
      </c>
      <c r="H492" s="29">
        <f t="shared" ref="H492:H507" si="42">IF(C492-F492-G492&lt;0.005,0,C492-F492-G492)</f>
        <v>0</v>
      </c>
      <c r="I492" s="29">
        <f t="shared" ref="I492:I507" si="43">I491+F492+G492</f>
        <v>4999999.9999999627</v>
      </c>
      <c r="J492" s="29">
        <f t="shared" ref="J492:J507" si="44">J491+E492</f>
        <v>12594257.638930084</v>
      </c>
      <c r="K492" s="29">
        <f>IF(K491*(1+Inputs!$B$12)-Inputs!$B$14&lt;0.005,0,K491*(1+Inputs!$B$12)-Inputs!$B$14)</f>
        <v>0</v>
      </c>
    </row>
    <row r="493" spans="1:11" x14ac:dyDescent="0.3">
      <c r="A493" s="27">
        <v>490</v>
      </c>
      <c r="B493" s="28">
        <f>EDATE(Inputs!$B$7,A493-1)</f>
        <v>60545</v>
      </c>
      <c r="C493" s="29">
        <f t="shared" si="40"/>
        <v>0</v>
      </c>
      <c r="D493" s="29">
        <f>IF(C493&gt;0.005,MIN(Inputs!$B$14,C493+E493),0)</f>
        <v>0</v>
      </c>
      <c r="E493" s="29">
        <f>IF(C493&gt;0.005,C493*Inputs!$B$12,0)</f>
        <v>0</v>
      </c>
      <c r="F493" s="29">
        <f t="shared" si="41"/>
        <v>0</v>
      </c>
      <c r="G493" s="29">
        <f>IF(C493-F493&gt;0.005,MIN(SUMIF(Inputs!$D$5:$D$263,A493,Inputs!$E$5:$E$263),C493-F493),0)</f>
        <v>0</v>
      </c>
      <c r="H493" s="29">
        <f t="shared" si="42"/>
        <v>0</v>
      </c>
      <c r="I493" s="29">
        <f t="shared" si="43"/>
        <v>4999999.9999999627</v>
      </c>
      <c r="J493" s="29">
        <f t="shared" si="44"/>
        <v>12594257.638930084</v>
      </c>
      <c r="K493" s="29">
        <f>IF(K492*(1+Inputs!$B$12)-Inputs!$B$14&lt;0.005,0,K492*(1+Inputs!$B$12)-Inputs!$B$14)</f>
        <v>0</v>
      </c>
    </row>
    <row r="494" spans="1:11" x14ac:dyDescent="0.3">
      <c r="A494" s="27">
        <v>491</v>
      </c>
      <c r="B494" s="28">
        <f>EDATE(Inputs!$B$7,A494-1)</f>
        <v>60576</v>
      </c>
      <c r="C494" s="29">
        <f t="shared" si="40"/>
        <v>0</v>
      </c>
      <c r="D494" s="29">
        <f>IF(C494&gt;0.005,MIN(Inputs!$B$14,C494+E494),0)</f>
        <v>0</v>
      </c>
      <c r="E494" s="29">
        <f>IF(C494&gt;0.005,C494*Inputs!$B$12,0)</f>
        <v>0</v>
      </c>
      <c r="F494" s="29">
        <f t="shared" si="41"/>
        <v>0</v>
      </c>
      <c r="G494" s="29">
        <f>IF(C494-F494&gt;0.005,MIN(SUMIF(Inputs!$D$5:$D$263,A494,Inputs!$E$5:$E$263),C494-F494),0)</f>
        <v>0</v>
      </c>
      <c r="H494" s="29">
        <f t="shared" si="42"/>
        <v>0</v>
      </c>
      <c r="I494" s="29">
        <f t="shared" si="43"/>
        <v>4999999.9999999627</v>
      </c>
      <c r="J494" s="29">
        <f t="shared" si="44"/>
        <v>12594257.638930084</v>
      </c>
      <c r="K494" s="29">
        <f>IF(K493*(1+Inputs!$B$12)-Inputs!$B$14&lt;0.005,0,K493*(1+Inputs!$B$12)-Inputs!$B$14)</f>
        <v>0</v>
      </c>
    </row>
    <row r="495" spans="1:11" x14ac:dyDescent="0.3">
      <c r="A495" s="27">
        <v>492</v>
      </c>
      <c r="B495" s="28">
        <f>EDATE(Inputs!$B$7,A495-1)</f>
        <v>60606</v>
      </c>
      <c r="C495" s="29">
        <f t="shared" si="40"/>
        <v>0</v>
      </c>
      <c r="D495" s="29">
        <f>IF(C495&gt;0.005,MIN(Inputs!$B$14,C495+E495),0)</f>
        <v>0</v>
      </c>
      <c r="E495" s="29">
        <f>IF(C495&gt;0.005,C495*Inputs!$B$12,0)</f>
        <v>0</v>
      </c>
      <c r="F495" s="29">
        <f t="shared" si="41"/>
        <v>0</v>
      </c>
      <c r="G495" s="29">
        <f>IF(C495-F495&gt;0.005,MIN(SUMIF(Inputs!$D$5:$D$263,A495,Inputs!$E$5:$E$263),C495-F495),0)</f>
        <v>0</v>
      </c>
      <c r="H495" s="29">
        <f t="shared" si="42"/>
        <v>0</v>
      </c>
      <c r="I495" s="29">
        <f t="shared" si="43"/>
        <v>4999999.9999999627</v>
      </c>
      <c r="J495" s="29">
        <f t="shared" si="44"/>
        <v>12594257.638930084</v>
      </c>
      <c r="K495" s="29">
        <f>IF(K494*(1+Inputs!$B$12)-Inputs!$B$14&lt;0.005,0,K494*(1+Inputs!$B$12)-Inputs!$B$14)</f>
        <v>0</v>
      </c>
    </row>
    <row r="496" spans="1:11" x14ac:dyDescent="0.3">
      <c r="A496" s="27">
        <v>493</v>
      </c>
      <c r="B496" s="28">
        <f>EDATE(Inputs!$B$7,A496-1)</f>
        <v>60637</v>
      </c>
      <c r="C496" s="29">
        <f t="shared" si="40"/>
        <v>0</v>
      </c>
      <c r="D496" s="29">
        <f>IF(C496&gt;0.005,MIN(Inputs!$B$14,C496+E496),0)</f>
        <v>0</v>
      </c>
      <c r="E496" s="29">
        <f>IF(C496&gt;0.005,C496*Inputs!$B$12,0)</f>
        <v>0</v>
      </c>
      <c r="F496" s="29">
        <f t="shared" si="41"/>
        <v>0</v>
      </c>
      <c r="G496" s="29">
        <f>IF(C496-F496&gt;0.005,MIN(SUMIF(Inputs!$D$5:$D$263,A496,Inputs!$E$5:$E$263),C496-F496),0)</f>
        <v>0</v>
      </c>
      <c r="H496" s="29">
        <f t="shared" si="42"/>
        <v>0</v>
      </c>
      <c r="I496" s="29">
        <f t="shared" si="43"/>
        <v>4999999.9999999627</v>
      </c>
      <c r="J496" s="29">
        <f t="shared" si="44"/>
        <v>12594257.638930084</v>
      </c>
      <c r="K496" s="29">
        <f>IF(K495*(1+Inputs!$B$12)-Inputs!$B$14&lt;0.005,0,K495*(1+Inputs!$B$12)-Inputs!$B$14)</f>
        <v>0</v>
      </c>
    </row>
    <row r="497" spans="1:11" x14ac:dyDescent="0.3">
      <c r="A497" s="27">
        <v>494</v>
      </c>
      <c r="B497" s="28">
        <f>EDATE(Inputs!$B$7,A497-1)</f>
        <v>60668</v>
      </c>
      <c r="C497" s="29">
        <f t="shared" si="40"/>
        <v>0</v>
      </c>
      <c r="D497" s="29">
        <f>IF(C497&gt;0.005,MIN(Inputs!$B$14,C497+E497),0)</f>
        <v>0</v>
      </c>
      <c r="E497" s="29">
        <f>IF(C497&gt;0.005,C497*Inputs!$B$12,0)</f>
        <v>0</v>
      </c>
      <c r="F497" s="29">
        <f t="shared" si="41"/>
        <v>0</v>
      </c>
      <c r="G497" s="29">
        <f>IF(C497-F497&gt;0.005,MIN(SUMIF(Inputs!$D$5:$D$263,A497,Inputs!$E$5:$E$263),C497-F497),0)</f>
        <v>0</v>
      </c>
      <c r="H497" s="29">
        <f t="shared" si="42"/>
        <v>0</v>
      </c>
      <c r="I497" s="29">
        <f t="shared" si="43"/>
        <v>4999999.9999999627</v>
      </c>
      <c r="J497" s="29">
        <f t="shared" si="44"/>
        <v>12594257.638930084</v>
      </c>
      <c r="K497" s="29">
        <f>IF(K496*(1+Inputs!$B$12)-Inputs!$B$14&lt;0.005,0,K496*(1+Inputs!$B$12)-Inputs!$B$14)</f>
        <v>0</v>
      </c>
    </row>
    <row r="498" spans="1:11" x14ac:dyDescent="0.3">
      <c r="A498" s="27">
        <v>495</v>
      </c>
      <c r="B498" s="28">
        <f>EDATE(Inputs!$B$7,A498-1)</f>
        <v>60696</v>
      </c>
      <c r="C498" s="29">
        <f t="shared" si="40"/>
        <v>0</v>
      </c>
      <c r="D498" s="29">
        <f>IF(C498&gt;0.005,MIN(Inputs!$B$14,C498+E498),0)</f>
        <v>0</v>
      </c>
      <c r="E498" s="29">
        <f>IF(C498&gt;0.005,C498*Inputs!$B$12,0)</f>
        <v>0</v>
      </c>
      <c r="F498" s="29">
        <f t="shared" si="41"/>
        <v>0</v>
      </c>
      <c r="G498" s="29">
        <f>IF(C498-F498&gt;0.005,MIN(SUMIF(Inputs!$D$5:$D$263,A498,Inputs!$E$5:$E$263),C498-F498),0)</f>
        <v>0</v>
      </c>
      <c r="H498" s="29">
        <f t="shared" si="42"/>
        <v>0</v>
      </c>
      <c r="I498" s="29">
        <f t="shared" si="43"/>
        <v>4999999.9999999627</v>
      </c>
      <c r="J498" s="29">
        <f t="shared" si="44"/>
        <v>12594257.638930084</v>
      </c>
      <c r="K498" s="29">
        <f>IF(K497*(1+Inputs!$B$12)-Inputs!$B$14&lt;0.005,0,K497*(1+Inputs!$B$12)-Inputs!$B$14)</f>
        <v>0</v>
      </c>
    </row>
    <row r="499" spans="1:11" x14ac:dyDescent="0.3">
      <c r="A499" s="27">
        <v>496</v>
      </c>
      <c r="B499" s="28">
        <f>EDATE(Inputs!$B$7,A499-1)</f>
        <v>60727</v>
      </c>
      <c r="C499" s="29">
        <f t="shared" si="40"/>
        <v>0</v>
      </c>
      <c r="D499" s="29">
        <f>IF(C499&gt;0.005,MIN(Inputs!$B$14,C499+E499),0)</f>
        <v>0</v>
      </c>
      <c r="E499" s="29">
        <f>IF(C499&gt;0.005,C499*Inputs!$B$12,0)</f>
        <v>0</v>
      </c>
      <c r="F499" s="29">
        <f t="shared" si="41"/>
        <v>0</v>
      </c>
      <c r="G499" s="29">
        <f>IF(C499-F499&gt;0.005,MIN(SUMIF(Inputs!$D$5:$D$263,A499,Inputs!$E$5:$E$263),C499-F499),0)</f>
        <v>0</v>
      </c>
      <c r="H499" s="29">
        <f t="shared" si="42"/>
        <v>0</v>
      </c>
      <c r="I499" s="29">
        <f t="shared" si="43"/>
        <v>4999999.9999999627</v>
      </c>
      <c r="J499" s="29">
        <f t="shared" si="44"/>
        <v>12594257.638930084</v>
      </c>
      <c r="K499" s="29">
        <f>IF(K498*(1+Inputs!$B$12)-Inputs!$B$14&lt;0.005,0,K498*(1+Inputs!$B$12)-Inputs!$B$14)</f>
        <v>0</v>
      </c>
    </row>
    <row r="500" spans="1:11" x14ac:dyDescent="0.3">
      <c r="A500" s="27">
        <v>497</v>
      </c>
      <c r="B500" s="28">
        <f>EDATE(Inputs!$B$7,A500-1)</f>
        <v>60757</v>
      </c>
      <c r="C500" s="29">
        <f t="shared" si="40"/>
        <v>0</v>
      </c>
      <c r="D500" s="29">
        <f>IF(C500&gt;0.005,MIN(Inputs!$B$14,C500+E500),0)</f>
        <v>0</v>
      </c>
      <c r="E500" s="29">
        <f>IF(C500&gt;0.005,C500*Inputs!$B$12,0)</f>
        <v>0</v>
      </c>
      <c r="F500" s="29">
        <f t="shared" si="41"/>
        <v>0</v>
      </c>
      <c r="G500" s="29">
        <f>IF(C500-F500&gt;0.005,MIN(SUMIF(Inputs!$D$5:$D$263,A500,Inputs!$E$5:$E$263),C500-F500),0)</f>
        <v>0</v>
      </c>
      <c r="H500" s="29">
        <f t="shared" si="42"/>
        <v>0</v>
      </c>
      <c r="I500" s="29">
        <f t="shared" si="43"/>
        <v>4999999.9999999627</v>
      </c>
      <c r="J500" s="29">
        <f t="shared" si="44"/>
        <v>12594257.638930084</v>
      </c>
      <c r="K500" s="29">
        <f>IF(K499*(1+Inputs!$B$12)-Inputs!$B$14&lt;0.005,0,K499*(1+Inputs!$B$12)-Inputs!$B$14)</f>
        <v>0</v>
      </c>
    </row>
    <row r="501" spans="1:11" x14ac:dyDescent="0.3">
      <c r="A501" s="27">
        <v>498</v>
      </c>
      <c r="B501" s="28">
        <f>EDATE(Inputs!$B$7,A501-1)</f>
        <v>60788</v>
      </c>
      <c r="C501" s="29">
        <f t="shared" si="40"/>
        <v>0</v>
      </c>
      <c r="D501" s="29">
        <f>IF(C501&gt;0.005,MIN(Inputs!$B$14,C501+E501),0)</f>
        <v>0</v>
      </c>
      <c r="E501" s="29">
        <f>IF(C501&gt;0.005,C501*Inputs!$B$12,0)</f>
        <v>0</v>
      </c>
      <c r="F501" s="29">
        <f t="shared" si="41"/>
        <v>0</v>
      </c>
      <c r="G501" s="29">
        <f>IF(C501-F501&gt;0.005,MIN(SUMIF(Inputs!$D$5:$D$263,A501,Inputs!$E$5:$E$263),C501-F501),0)</f>
        <v>0</v>
      </c>
      <c r="H501" s="29">
        <f t="shared" si="42"/>
        <v>0</v>
      </c>
      <c r="I501" s="29">
        <f t="shared" si="43"/>
        <v>4999999.9999999627</v>
      </c>
      <c r="J501" s="29">
        <f t="shared" si="44"/>
        <v>12594257.638930084</v>
      </c>
      <c r="K501" s="29">
        <f>IF(K500*(1+Inputs!$B$12)-Inputs!$B$14&lt;0.005,0,K500*(1+Inputs!$B$12)-Inputs!$B$14)</f>
        <v>0</v>
      </c>
    </row>
    <row r="502" spans="1:11" x14ac:dyDescent="0.3">
      <c r="A502" s="27">
        <v>499</v>
      </c>
      <c r="B502" s="28">
        <f>EDATE(Inputs!$B$7,A502-1)</f>
        <v>60818</v>
      </c>
      <c r="C502" s="29">
        <f t="shared" si="40"/>
        <v>0</v>
      </c>
      <c r="D502" s="29">
        <f>IF(C502&gt;0.005,MIN(Inputs!$B$14,C502+E502),0)</f>
        <v>0</v>
      </c>
      <c r="E502" s="29">
        <f>IF(C502&gt;0.005,C502*Inputs!$B$12,0)</f>
        <v>0</v>
      </c>
      <c r="F502" s="29">
        <f t="shared" si="41"/>
        <v>0</v>
      </c>
      <c r="G502" s="29">
        <f>IF(C502-F502&gt;0.005,MIN(SUMIF(Inputs!$D$5:$D$263,A502,Inputs!$E$5:$E$263),C502-F502),0)</f>
        <v>0</v>
      </c>
      <c r="H502" s="29">
        <f t="shared" si="42"/>
        <v>0</v>
      </c>
      <c r="I502" s="29">
        <f t="shared" si="43"/>
        <v>4999999.9999999627</v>
      </c>
      <c r="J502" s="29">
        <f t="shared" si="44"/>
        <v>12594257.638930084</v>
      </c>
      <c r="K502" s="29">
        <f>IF(K501*(1+Inputs!$B$12)-Inputs!$B$14&lt;0.005,0,K501*(1+Inputs!$B$12)-Inputs!$B$14)</f>
        <v>0</v>
      </c>
    </row>
    <row r="503" spans="1:11" x14ac:dyDescent="0.3">
      <c r="A503" s="27">
        <v>500</v>
      </c>
      <c r="B503" s="28">
        <f>EDATE(Inputs!$B$7,A503-1)</f>
        <v>60849</v>
      </c>
      <c r="C503" s="29">
        <f t="shared" si="40"/>
        <v>0</v>
      </c>
      <c r="D503" s="29">
        <f>IF(C503&gt;0.005,MIN(Inputs!$B$14,C503+E503),0)</f>
        <v>0</v>
      </c>
      <c r="E503" s="29">
        <f>IF(C503&gt;0.005,C503*Inputs!$B$12,0)</f>
        <v>0</v>
      </c>
      <c r="F503" s="29">
        <f t="shared" si="41"/>
        <v>0</v>
      </c>
      <c r="G503" s="29">
        <f>IF(C503-F503&gt;0.005,MIN(SUMIF(Inputs!$D$5:$D$263,A503,Inputs!$E$5:$E$263),C503-F503),0)</f>
        <v>0</v>
      </c>
      <c r="H503" s="29">
        <f t="shared" si="42"/>
        <v>0</v>
      </c>
      <c r="I503" s="29">
        <f t="shared" si="43"/>
        <v>4999999.9999999627</v>
      </c>
      <c r="J503" s="29">
        <f t="shared" si="44"/>
        <v>12594257.638930084</v>
      </c>
      <c r="K503" s="29">
        <f>IF(K502*(1+Inputs!$B$12)-Inputs!$B$14&lt;0.005,0,K502*(1+Inputs!$B$12)-Inputs!$B$14)</f>
        <v>0</v>
      </c>
    </row>
    <row r="504" spans="1:11" x14ac:dyDescent="0.3">
      <c r="A504" s="27">
        <v>501</v>
      </c>
      <c r="B504" s="28">
        <f>EDATE(Inputs!$B$7,A504-1)</f>
        <v>60880</v>
      </c>
      <c r="C504" s="29">
        <f t="shared" si="40"/>
        <v>0</v>
      </c>
      <c r="D504" s="29">
        <f>IF(C504&gt;0.005,MIN(Inputs!$B$14,C504+E504),0)</f>
        <v>0</v>
      </c>
      <c r="E504" s="29">
        <f>IF(C504&gt;0.005,C504*Inputs!$B$12,0)</f>
        <v>0</v>
      </c>
      <c r="F504" s="29">
        <f t="shared" si="41"/>
        <v>0</v>
      </c>
      <c r="G504" s="29">
        <f>IF(C504-F504&gt;0.005,MIN(SUMIF(Inputs!$D$5:$D$263,A504,Inputs!$E$5:$E$263),C504-F504),0)</f>
        <v>0</v>
      </c>
      <c r="H504" s="29">
        <f t="shared" si="42"/>
        <v>0</v>
      </c>
      <c r="I504" s="29">
        <f t="shared" si="43"/>
        <v>4999999.9999999627</v>
      </c>
      <c r="J504" s="29">
        <f t="shared" si="44"/>
        <v>12594257.638930084</v>
      </c>
      <c r="K504" s="29">
        <f>IF(K503*(1+Inputs!$B$12)-Inputs!$B$14&lt;0.005,0,K503*(1+Inputs!$B$12)-Inputs!$B$14)</f>
        <v>0</v>
      </c>
    </row>
    <row r="505" spans="1:11" x14ac:dyDescent="0.3">
      <c r="A505" s="27">
        <v>502</v>
      </c>
      <c r="B505" s="28">
        <f>EDATE(Inputs!$B$7,A505-1)</f>
        <v>60910</v>
      </c>
      <c r="C505" s="29">
        <f t="shared" si="40"/>
        <v>0</v>
      </c>
      <c r="D505" s="29">
        <f>IF(C505&gt;0.005,MIN(Inputs!$B$14,C505+E505),0)</f>
        <v>0</v>
      </c>
      <c r="E505" s="29">
        <f>IF(C505&gt;0.005,C505*Inputs!$B$12,0)</f>
        <v>0</v>
      </c>
      <c r="F505" s="29">
        <f t="shared" si="41"/>
        <v>0</v>
      </c>
      <c r="G505" s="29">
        <f>IF(C505-F505&gt;0.005,MIN(SUMIF(Inputs!$D$5:$D$263,A505,Inputs!$E$5:$E$263),C505-F505),0)</f>
        <v>0</v>
      </c>
      <c r="H505" s="29">
        <f t="shared" si="42"/>
        <v>0</v>
      </c>
      <c r="I505" s="29">
        <f t="shared" si="43"/>
        <v>4999999.9999999627</v>
      </c>
      <c r="J505" s="29">
        <f t="shared" si="44"/>
        <v>12594257.638930084</v>
      </c>
      <c r="K505" s="29">
        <f>IF(K504*(1+Inputs!$B$12)-Inputs!$B$14&lt;0.005,0,K504*(1+Inputs!$B$12)-Inputs!$B$14)</f>
        <v>0</v>
      </c>
    </row>
    <row r="506" spans="1:11" x14ac:dyDescent="0.3">
      <c r="A506" s="27">
        <v>503</v>
      </c>
      <c r="B506" s="28">
        <f>EDATE(Inputs!$B$7,A506-1)</f>
        <v>60941</v>
      </c>
      <c r="C506" s="29">
        <f t="shared" si="40"/>
        <v>0</v>
      </c>
      <c r="D506" s="29">
        <f>IF(C506&gt;0.005,MIN(Inputs!$B$14,C506+E506),0)</f>
        <v>0</v>
      </c>
      <c r="E506" s="29">
        <f>IF(C506&gt;0.005,C506*Inputs!$B$12,0)</f>
        <v>0</v>
      </c>
      <c r="F506" s="29">
        <f t="shared" si="41"/>
        <v>0</v>
      </c>
      <c r="G506" s="29">
        <f>IF(C506-F506&gt;0.005,MIN(SUMIF(Inputs!$D$5:$D$263,A506,Inputs!$E$5:$E$263),C506-F506),0)</f>
        <v>0</v>
      </c>
      <c r="H506" s="29">
        <f t="shared" si="42"/>
        <v>0</v>
      </c>
      <c r="I506" s="29">
        <f t="shared" si="43"/>
        <v>4999999.9999999627</v>
      </c>
      <c r="J506" s="29">
        <f t="shared" si="44"/>
        <v>12594257.638930084</v>
      </c>
      <c r="K506" s="29">
        <f>IF(K505*(1+Inputs!$B$12)-Inputs!$B$14&lt;0.005,0,K505*(1+Inputs!$B$12)-Inputs!$B$14)</f>
        <v>0</v>
      </c>
    </row>
    <row r="507" spans="1:11" x14ac:dyDescent="0.3">
      <c r="A507" s="27">
        <v>504</v>
      </c>
      <c r="B507" s="28">
        <f>EDATE(Inputs!$B$7,A507-1)</f>
        <v>60971</v>
      </c>
      <c r="C507" s="29">
        <f t="shared" si="40"/>
        <v>0</v>
      </c>
      <c r="D507" s="29">
        <f>IF(C507&gt;0.005,MIN(Inputs!$B$14,C507+E507),0)</f>
        <v>0</v>
      </c>
      <c r="E507" s="29">
        <f>IF(C507&gt;0.005,C507*Inputs!$B$12,0)</f>
        <v>0</v>
      </c>
      <c r="F507" s="29">
        <f t="shared" si="41"/>
        <v>0</v>
      </c>
      <c r="G507" s="29">
        <f>IF(C507-F507&gt;0.005,MIN(SUMIF(Inputs!$D$5:$D$263,A507,Inputs!$E$5:$E$263),C507-F507),0)</f>
        <v>0</v>
      </c>
      <c r="H507" s="29">
        <f t="shared" si="42"/>
        <v>0</v>
      </c>
      <c r="I507" s="29">
        <f t="shared" si="43"/>
        <v>4999999.9999999627</v>
      </c>
      <c r="J507" s="29">
        <f t="shared" si="44"/>
        <v>12594257.638930084</v>
      </c>
      <c r="K507" s="29">
        <f>IF(K506*(1+Inputs!$B$12)-Inputs!$B$14&lt;0.005,0,K506*(1+Inputs!$B$12)-Inputs!$B$14)</f>
        <v>0</v>
      </c>
    </row>
    <row r="508" spans="1:11" x14ac:dyDescent="0.3">
      <c r="A508" s="27"/>
    </row>
    <row r="509" spans="1:11" x14ac:dyDescent="0.3">
      <c r="A509" s="27"/>
    </row>
    <row r="510" spans="1:11" x14ac:dyDescent="0.3">
      <c r="A510" s="27"/>
    </row>
    <row r="511" spans="1:11" x14ac:dyDescent="0.3">
      <c r="A511" s="27"/>
    </row>
    <row r="512" spans="1:11" x14ac:dyDescent="0.3">
      <c r="A512" s="27"/>
    </row>
  </sheetData>
  <sheetProtection algorithmName="SHA-512" hashValue="FhLNOdiVgBwIsgiPOyO55GYgEdu9AfocIf/mf96DcseQgiYyneLlcf0uTDhHtZxpeycHpb1jQlcGl+EGbvkHPQ==" saltValue="qZbm/hYFz+2Mc/l2BkWSDQ==" spinCount="100000" sheet="1" objects="1" scenarios="1"/>
  <conditionalFormatting sqref="A4:K363 A364:A512 B364:K507">
    <cfRule type="expression" dxfId="0" priority="2">
      <formula>$G4&gt;0</formula>
    </cfRule>
  </conditionalFormatting>
  <pageMargins left="0.75" right="0.75" top="1" bottom="1" header="0.511811023622047" footer="0.511811023622047"/>
  <pageSetup paperSize="9" fitToHeight="0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46"/>
  <sheetViews>
    <sheetView zoomScaleNormal="100" workbookViewId="0">
      <selection activeCell="I3" sqref="I3"/>
    </sheetView>
  </sheetViews>
  <sheetFormatPr defaultColWidth="8.6640625" defaultRowHeight="14.4" x14ac:dyDescent="0.3"/>
  <cols>
    <col min="1" max="1" width="7" customWidth="1"/>
    <col min="2" max="3" width="16" customWidth="1"/>
    <col min="4" max="4" width="14" customWidth="1"/>
    <col min="5" max="7" width="18" customWidth="1"/>
    <col min="8" max="8" width="3" customWidth="1"/>
    <col min="9" max="9" width="24" customWidth="1"/>
    <col min="10" max="10" width="14" customWidth="1"/>
  </cols>
  <sheetData>
    <row r="1" spans="1:10" ht="15.6" x14ac:dyDescent="0.3">
      <c r="A1" s="30" t="s">
        <v>52</v>
      </c>
    </row>
    <row r="3" spans="1:10" ht="30" customHeight="1" x14ac:dyDescent="0.3">
      <c r="A3" s="31" t="s">
        <v>53</v>
      </c>
      <c r="B3" s="31" t="s">
        <v>54</v>
      </c>
      <c r="C3" s="31" t="s">
        <v>55</v>
      </c>
      <c r="D3" s="31" t="s">
        <v>47</v>
      </c>
      <c r="E3" s="31" t="s">
        <v>56</v>
      </c>
      <c r="F3" s="31" t="s">
        <v>57</v>
      </c>
      <c r="G3" s="31" t="s">
        <v>58</v>
      </c>
      <c r="I3" s="24" t="s">
        <v>59</v>
      </c>
    </row>
    <row r="4" spans="1:10" x14ac:dyDescent="0.3">
      <c r="A4" s="32">
        <v>0</v>
      </c>
      <c r="B4" s="33">
        <f>SUMIFS(Schedule!$F$4:$F$507,Schedule!$A$4:$A$507,"&gt;"&amp;(A4-1)*12,Schedule!$A$4:$A$507,"&lt;="&amp;A4*12)</f>
        <v>0</v>
      </c>
      <c r="C4" s="33">
        <f>SUMIFS(Schedule!$E$4:$E$507,Schedule!$A$4:$A$507,"&gt;"&amp;(A4-1)*12,Schedule!$A$4:$A$507,"&lt;="&amp;A4*12)</f>
        <v>0</v>
      </c>
      <c r="D4" s="33">
        <f>SUMIFS(Schedule!$G$4:$G$507,Schedule!$A$4:$A$507,"&gt;"&amp;(A4-1)*12,Schedule!$A$4:$A$507,"&lt;="&amp;A4*12)</f>
        <v>0</v>
      </c>
      <c r="E4" s="33">
        <f>IF(A4=0,Inputs!$B$4,INDEX(Schedule!$H$4:$H$507,A4*12))</f>
        <v>5000000</v>
      </c>
      <c r="F4" s="33">
        <f>IF(A4=0,Inputs!$B$4,INDEX(Schedule!$K$4:$K$507,A4*12))</f>
        <v>5000000</v>
      </c>
      <c r="G4" s="33">
        <f>IF(A4=0,0,INDEX(Schedule!$I$4:$I$507,A4*12))</f>
        <v>0</v>
      </c>
      <c r="I4" t="s">
        <v>60</v>
      </c>
      <c r="J4" s="34">
        <f>Inputs!B4</f>
        <v>5000000</v>
      </c>
    </row>
    <row r="5" spans="1:10" x14ac:dyDescent="0.3">
      <c r="A5" s="32">
        <v>1</v>
      </c>
      <c r="B5" s="33">
        <f>SUMIFS(Schedule!$F$4:$F$507,Schedule!$A$4:$A$507,"&gt;"&amp;(A5-1)*12,Schedule!$A$4:$A$507,"&lt;="&amp;A5*12)</f>
        <v>15449.109129012984</v>
      </c>
      <c r="C5" s="33">
        <f>SUMIFS(Schedule!$E$4:$E$507,Schedule!$A$4:$A$507,"&gt;"&amp;(A5-1)*12,Schedule!$A$4:$A$507,"&lt;="&amp;A5*12)</f>
        <v>424407.33184423792</v>
      </c>
      <c r="D5" s="33">
        <f>SUMIFS(Schedule!$G$4:$G$507,Schedule!$A$4:$A$507,"&gt;"&amp;(A5-1)*12,Schedule!$A$4:$A$507,"&lt;="&amp;A5*12)</f>
        <v>0</v>
      </c>
      <c r="E5" s="33">
        <f>IF(A5=0,Inputs!$B$4,INDEX(Schedule!$H$4:$H$507,A5*12))</f>
        <v>4984550.8908709874</v>
      </c>
      <c r="F5" s="33">
        <f>IF(A5=0,Inputs!$B$4,INDEX(Schedule!$K$4:$K$507,A5*12))</f>
        <v>4984550.8908709902</v>
      </c>
      <c r="G5" s="33">
        <f>IF(A5=0,0,INDEX(Schedule!$I$4:$I$507,A5*12))</f>
        <v>15449.109129012984</v>
      </c>
      <c r="I5" t="s">
        <v>5</v>
      </c>
      <c r="J5" s="34">
        <f>Inputs!B15</f>
        <v>11152058.899072291</v>
      </c>
    </row>
    <row r="6" spans="1:10" x14ac:dyDescent="0.3">
      <c r="A6" s="32">
        <v>2</v>
      </c>
      <c r="B6" s="33">
        <f>SUMIFS(Schedule!$F$4:$F$507,Schedule!$A$4:$A$507,"&gt;"&amp;(A6-1)*12,Schedule!$A$4:$A$507,"&lt;="&amp;A6*12)</f>
        <v>16814.669880160603</v>
      </c>
      <c r="C6" s="33">
        <f>SUMIFS(Schedule!$E$4:$E$507,Schedule!$A$4:$A$507,"&gt;"&amp;(A6-1)*12,Schedule!$A$4:$A$507,"&lt;="&amp;A6*12)</f>
        <v>423041.7710930903</v>
      </c>
      <c r="D6" s="33">
        <f>SUMIFS(Schedule!$G$4:$G$507,Schedule!$A$4:$A$507,"&gt;"&amp;(A6-1)*12,Schedule!$A$4:$A$507,"&lt;="&amp;A6*12)</f>
        <v>0</v>
      </c>
      <c r="E6" s="33">
        <f>IF(A6=0,Inputs!$B$4,INDEX(Schedule!$H$4:$H$507,A6*12))</f>
        <v>4967736.2209908264</v>
      </c>
      <c r="F6" s="33">
        <f>IF(A6=0,Inputs!$B$4,INDEX(Schedule!$K$4:$K$507,A6*12))</f>
        <v>4967736.2209908329</v>
      </c>
      <c r="G6" s="33">
        <f>IF(A6=0,0,INDEX(Schedule!$I$4:$I$507,A6*12))</f>
        <v>32263.779009173588</v>
      </c>
    </row>
    <row r="7" spans="1:10" x14ac:dyDescent="0.3">
      <c r="A7" s="32">
        <v>3</v>
      </c>
      <c r="B7" s="33">
        <f>SUMIFS(Schedule!$F$4:$F$507,Schedule!$A$4:$A$507,"&gt;"&amp;(A7-1)*12,Schedule!$A$4:$A$507,"&lt;="&amp;A7*12)</f>
        <v>18300.933783153625</v>
      </c>
      <c r="C7" s="33">
        <f>SUMIFS(Schedule!$E$4:$E$507,Schedule!$A$4:$A$507,"&gt;"&amp;(A7-1)*12,Schedule!$A$4:$A$507,"&lt;="&amp;A7*12)</f>
        <v>421555.50719009724</v>
      </c>
      <c r="D7" s="33">
        <f>SUMIFS(Schedule!$G$4:$G$507,Schedule!$A$4:$A$507,"&gt;"&amp;(A7-1)*12,Schedule!$A$4:$A$507,"&lt;="&amp;A7*12)</f>
        <v>0</v>
      </c>
      <c r="E7" s="33">
        <f>IF(A7=0,Inputs!$B$4,INDEX(Schedule!$H$4:$H$507,A7*12))</f>
        <v>4949435.2872076733</v>
      </c>
      <c r="F7" s="33">
        <f>IF(A7=0,Inputs!$B$4,INDEX(Schedule!$K$4:$K$507,A7*12))</f>
        <v>4949435.2872076817</v>
      </c>
      <c r="G7" s="33">
        <f>IF(A7=0,0,INDEX(Schedule!$I$4:$I$507,A7*12))</f>
        <v>50564.712792327213</v>
      </c>
    </row>
    <row r="8" spans="1:10" x14ac:dyDescent="0.3">
      <c r="A8" s="32">
        <v>4</v>
      </c>
      <c r="B8" s="33">
        <f>SUMIFS(Schedule!$F$4:$F$507,Schedule!$A$4:$A$507,"&gt;"&amp;(A8-1)*12,Schedule!$A$4:$A$507,"&lt;="&amp;A8*12)</f>
        <v>19918.569898927628</v>
      </c>
      <c r="C8" s="33">
        <f>SUMIFS(Schedule!$E$4:$E$507,Schedule!$A$4:$A$507,"&gt;"&amp;(A8-1)*12,Schedule!$A$4:$A$507,"&lt;="&amp;A8*12)</f>
        <v>419937.87107432325</v>
      </c>
      <c r="D8" s="33">
        <f>SUMIFS(Schedule!$G$4:$G$507,Schedule!$A$4:$A$507,"&gt;"&amp;(A8-1)*12,Schedule!$A$4:$A$507,"&lt;="&amp;A8*12)</f>
        <v>0</v>
      </c>
      <c r="E8" s="33">
        <f>IF(A8=0,Inputs!$B$4,INDEX(Schedule!$H$4:$H$507,A8*12))</f>
        <v>4929516.7173087467</v>
      </c>
      <c r="F8" s="33">
        <f>IF(A8=0,Inputs!$B$4,INDEX(Schedule!$K$4:$K$507,A8*12))</f>
        <v>4929516.717308756</v>
      </c>
      <c r="G8" s="33">
        <f>IF(A8=0,0,INDEX(Schedule!$I$4:$I$507,A8*12))</f>
        <v>70483.282691254833</v>
      </c>
    </row>
    <row r="9" spans="1:10" x14ac:dyDescent="0.3">
      <c r="A9" s="32">
        <v>5</v>
      </c>
      <c r="B9" s="33">
        <f>SUMIFS(Schedule!$F$4:$F$507,Schedule!$A$4:$A$507,"&gt;"&amp;(A9-1)*12,Schedule!$A$4:$A$507,"&lt;="&amp;A9*12)</f>
        <v>21679.190336379572</v>
      </c>
      <c r="C9" s="33">
        <f>SUMIFS(Schedule!$E$4:$E$507,Schedule!$A$4:$A$507,"&gt;"&amp;(A9-1)*12,Schedule!$A$4:$A$507,"&lt;="&amp;A9*12)</f>
        <v>418177.25063687132</v>
      </c>
      <c r="D9" s="33">
        <f>SUMIFS(Schedule!$G$4:$G$507,Schedule!$A$4:$A$507,"&gt;"&amp;(A9-1)*12,Schedule!$A$4:$A$507,"&lt;="&amp;A9*12)</f>
        <v>0</v>
      </c>
      <c r="E9" s="33">
        <f>IF(A9=0,Inputs!$B$4,INDEX(Schedule!$H$4:$H$507,A9*12))</f>
        <v>4907837.5269723665</v>
      </c>
      <c r="F9" s="33">
        <f>IF(A9=0,Inputs!$B$4,INDEX(Schedule!$K$4:$K$507,A9*12))</f>
        <v>4907837.5269723795</v>
      </c>
      <c r="G9" s="33">
        <f>IF(A9=0,0,INDEX(Schedule!$I$4:$I$507,A9*12))</f>
        <v>92162.473027634405</v>
      </c>
    </row>
    <row r="10" spans="1:10" x14ac:dyDescent="0.3">
      <c r="A10" s="32">
        <v>6</v>
      </c>
      <c r="B10" s="33">
        <f>SUMIFS(Schedule!$F$4:$F$507,Schedule!$A$4:$A$507,"&gt;"&amp;(A10-1)*12,Schedule!$A$4:$A$507,"&lt;="&amp;A10*12)</f>
        <v>23595.433609231135</v>
      </c>
      <c r="C10" s="33">
        <f>SUMIFS(Schedule!$E$4:$E$507,Schedule!$A$4:$A$507,"&gt;"&amp;(A10-1)*12,Schedule!$A$4:$A$507,"&lt;="&amp;A10*12)</f>
        <v>416261.00736401975</v>
      </c>
      <c r="D10" s="33">
        <f>SUMIFS(Schedule!$G$4:$G$507,Schedule!$A$4:$A$507,"&gt;"&amp;(A10-1)*12,Schedule!$A$4:$A$507,"&lt;="&amp;A10*12)</f>
        <v>0</v>
      </c>
      <c r="E10" s="33">
        <f>IF(A10=0,Inputs!$B$4,INDEX(Schedule!$H$4:$H$507,A10*12))</f>
        <v>4884242.0933631333</v>
      </c>
      <c r="F10" s="33">
        <f>IF(A10=0,Inputs!$B$4,INDEX(Schedule!$K$4:$K$507,A10*12))</f>
        <v>4884242.0933631528</v>
      </c>
      <c r="G10" s="33">
        <f>IF(A10=0,0,INDEX(Schedule!$I$4:$I$507,A10*12))</f>
        <v>115757.90663686555</v>
      </c>
    </row>
    <row r="11" spans="1:10" x14ac:dyDescent="0.3">
      <c r="A11" s="32">
        <v>7</v>
      </c>
      <c r="B11" s="33">
        <f>SUMIFS(Schedule!$F$4:$F$507,Schedule!$A$4:$A$507,"&gt;"&amp;(A11-1)*12,Schedule!$A$4:$A$507,"&lt;="&amp;A11*12)</f>
        <v>25681.055360880731</v>
      </c>
      <c r="C11" s="33">
        <f>SUMIFS(Schedule!$E$4:$E$507,Schedule!$A$4:$A$507,"&gt;"&amp;(A11-1)*12,Schedule!$A$4:$A$507,"&lt;="&amp;A11*12)</f>
        <v>414175.3856123701</v>
      </c>
      <c r="D11" s="33">
        <f>SUMIFS(Schedule!$G$4:$G$507,Schedule!$A$4:$A$507,"&gt;"&amp;(A11-1)*12,Schedule!$A$4:$A$507,"&lt;="&amp;A11*12)</f>
        <v>0</v>
      </c>
      <c r="E11" s="33">
        <f>IF(A11=0,Inputs!$B$4,INDEX(Schedule!$H$4:$H$507,A11*12))</f>
        <v>4858561.0380022526</v>
      </c>
      <c r="F11" s="33">
        <f>IF(A11=0,Inputs!$B$4,INDEX(Schedule!$K$4:$K$507,A11*12))</f>
        <v>4858561.0380022768</v>
      </c>
      <c r="G11" s="33">
        <f>IF(A11=0,0,INDEX(Schedule!$I$4:$I$507,A11*12))</f>
        <v>141438.96199774626</v>
      </c>
    </row>
    <row r="12" spans="1:10" x14ac:dyDescent="0.3">
      <c r="A12" s="32">
        <v>8</v>
      </c>
      <c r="B12" s="33">
        <f>SUMIFS(Schedule!$F$4:$F$507,Schedule!$A$4:$A$507,"&gt;"&amp;(A12-1)*12,Schedule!$A$4:$A$507,"&lt;="&amp;A12*12)</f>
        <v>27951.027108507798</v>
      </c>
      <c r="C12" s="33">
        <f>SUMIFS(Schedule!$E$4:$E$507,Schedule!$A$4:$A$507,"&gt;"&amp;(A12-1)*12,Schedule!$A$4:$A$507,"&lt;="&amp;A12*12)</f>
        <v>411905.41386474302</v>
      </c>
      <c r="D12" s="33">
        <f>SUMIFS(Schedule!$G$4:$G$507,Schedule!$A$4:$A$507,"&gt;"&amp;(A12-1)*12,Schedule!$A$4:$A$507,"&lt;="&amp;A12*12)</f>
        <v>0</v>
      </c>
      <c r="E12" s="33">
        <f>IF(A12=0,Inputs!$B$4,INDEX(Schedule!$H$4:$H$507,A12*12))</f>
        <v>4830610.0108937472</v>
      </c>
      <c r="F12" s="33">
        <f>IF(A12=0,Inputs!$B$4,INDEX(Schedule!$K$4:$K$507,A12*12))</f>
        <v>4830610.0108937733</v>
      </c>
      <c r="G12" s="33">
        <f>IF(A12=0,0,INDEX(Schedule!$I$4:$I$507,A12*12))</f>
        <v>169389.98910625407</v>
      </c>
    </row>
    <row r="13" spans="1:10" x14ac:dyDescent="0.3">
      <c r="A13" s="32">
        <v>9</v>
      </c>
      <c r="B13" s="33">
        <f>SUMIFS(Schedule!$F$4:$F$507,Schedule!$A$4:$A$507,"&gt;"&amp;(A13-1)*12,Schedule!$A$4:$A$507,"&lt;="&amp;A13*12)</f>
        <v>30421.643715258178</v>
      </c>
      <c r="C13" s="33">
        <f>SUMIFS(Schedule!$E$4:$E$507,Schedule!$A$4:$A$507,"&gt;"&amp;(A13-1)*12,Schedule!$A$4:$A$507,"&lt;="&amp;A13*12)</f>
        <v>409434.79725799261</v>
      </c>
      <c r="D13" s="33">
        <f>SUMIFS(Schedule!$G$4:$G$507,Schedule!$A$4:$A$507,"&gt;"&amp;(A13-1)*12,Schedule!$A$4:$A$507,"&lt;="&amp;A13*12)</f>
        <v>0</v>
      </c>
      <c r="E13" s="33">
        <f>IF(A13=0,Inputs!$B$4,INDEX(Schedule!$H$4:$H$507,A13*12))</f>
        <v>4800188.3671784904</v>
      </c>
      <c r="F13" s="33">
        <f>IF(A13=0,Inputs!$B$4,INDEX(Schedule!$K$4:$K$507,A13*12))</f>
        <v>4800188.3671785193</v>
      </c>
      <c r="G13" s="33">
        <f>IF(A13=0,0,INDEX(Schedule!$I$4:$I$507,A13*12))</f>
        <v>199811.63282151223</v>
      </c>
    </row>
    <row r="14" spans="1:10" x14ac:dyDescent="0.3">
      <c r="A14" s="32">
        <v>10</v>
      </c>
      <c r="B14" s="33">
        <f>SUMIFS(Schedule!$F$4:$F$507,Schedule!$A$4:$A$507,"&gt;"&amp;(A14-1)*12,Schedule!$A$4:$A$507,"&lt;="&amp;A14*12)</f>
        <v>33110.640361992759</v>
      </c>
      <c r="C14" s="33">
        <f>SUMIFS(Schedule!$E$4:$E$507,Schedule!$A$4:$A$507,"&gt;"&amp;(A14-1)*12,Schedule!$A$4:$A$507,"&lt;="&amp;A14*12)</f>
        <v>406745.80061125814</v>
      </c>
      <c r="D14" s="33">
        <f>SUMIFS(Schedule!$G$4:$G$507,Schedule!$A$4:$A$507,"&gt;"&amp;(A14-1)*12,Schedule!$A$4:$A$507,"&lt;="&amp;A14*12)</f>
        <v>0</v>
      </c>
      <c r="E14" s="33">
        <f>IF(A14=0,Inputs!$B$4,INDEX(Schedule!$H$4:$H$507,A14*12))</f>
        <v>4767077.7268164996</v>
      </c>
      <c r="F14" s="33">
        <f>IF(A14=0,Inputs!$B$4,INDEX(Schedule!$K$4:$K$507,A14*12))</f>
        <v>4767077.7268165294</v>
      </c>
      <c r="G14" s="33">
        <f>IF(A14=0,0,INDEX(Schedule!$I$4:$I$507,A14*12))</f>
        <v>232922.27318350502</v>
      </c>
    </row>
    <row r="15" spans="1:10" x14ac:dyDescent="0.3">
      <c r="A15" s="32">
        <v>11</v>
      </c>
      <c r="B15" s="33">
        <f>SUMIFS(Schedule!$F$4:$F$507,Schedule!$A$4:$A$507,"&gt;"&amp;(A15-1)*12,Schedule!$A$4:$A$507,"&lt;="&amp;A15*12)</f>
        <v>36037.319858274393</v>
      </c>
      <c r="C15" s="33">
        <f>SUMIFS(Schedule!$E$4:$E$507,Schedule!$A$4:$A$507,"&gt;"&amp;(A15-1)*12,Schedule!$A$4:$A$507,"&lt;="&amp;A15*12)</f>
        <v>403819.12111497647</v>
      </c>
      <c r="D15" s="33">
        <f>SUMIFS(Schedule!$G$4:$G$507,Schedule!$A$4:$A$507,"&gt;"&amp;(A15-1)*12,Schedule!$A$4:$A$507,"&lt;="&amp;A15*12)</f>
        <v>0</v>
      </c>
      <c r="E15" s="33">
        <f>IF(A15=0,Inputs!$B$4,INDEX(Schedule!$H$4:$H$507,A15*12))</f>
        <v>4731040.4069582252</v>
      </c>
      <c r="F15" s="33">
        <f>IF(A15=0,Inputs!$B$4,INDEX(Schedule!$K$4:$K$507,A15*12))</f>
        <v>4731040.4069582587</v>
      </c>
      <c r="G15" s="33">
        <f>IF(A15=0,0,INDEX(Schedule!$I$4:$I$507,A15*12))</f>
        <v>268959.59304177942</v>
      </c>
    </row>
    <row r="16" spans="1:10" x14ac:dyDescent="0.3">
      <c r="A16" s="32">
        <v>12</v>
      </c>
      <c r="B16" s="33">
        <f>SUMIFS(Schedule!$F$4:$F$507,Schedule!$A$4:$A$507,"&gt;"&amp;(A16-1)*12,Schedule!$A$4:$A$507,"&lt;="&amp;A16*12)</f>
        <v>39222.691206489966</v>
      </c>
      <c r="C16" s="33">
        <f>SUMIFS(Schedule!$E$4:$E$507,Schedule!$A$4:$A$507,"&gt;"&amp;(A16-1)*12,Schedule!$A$4:$A$507,"&lt;="&amp;A16*12)</f>
        <v>400633.74976676091</v>
      </c>
      <c r="D16" s="33">
        <f>SUMIFS(Schedule!$G$4:$G$507,Schedule!$A$4:$A$507,"&gt;"&amp;(A16-1)*12,Schedule!$A$4:$A$507,"&lt;="&amp;A16*12)</f>
        <v>0</v>
      </c>
      <c r="E16" s="33">
        <f>IF(A16=0,Inputs!$B$4,INDEX(Schedule!$H$4:$H$507,A16*12))</f>
        <v>4691817.7157517355</v>
      </c>
      <c r="F16" s="33">
        <f>IF(A16=0,Inputs!$B$4,INDEX(Schedule!$K$4:$K$507,A16*12))</f>
        <v>4691817.7157517746</v>
      </c>
      <c r="G16" s="33">
        <f>IF(A16=0,0,INDEX(Schedule!$I$4:$I$507,A16*12))</f>
        <v>308182.28424826951</v>
      </c>
    </row>
    <row r="17" spans="1:7" x14ac:dyDescent="0.3">
      <c r="A17" s="32">
        <v>13</v>
      </c>
      <c r="B17" s="33">
        <f>SUMIFS(Schedule!$F$4:$F$507,Schedule!$A$4:$A$507,"&gt;"&amp;(A17-1)*12,Schedule!$A$4:$A$507,"&lt;="&amp;A17*12)</f>
        <v>42689.62041377867</v>
      </c>
      <c r="C17" s="33">
        <f>SUMIFS(Schedule!$E$4:$E$507,Schedule!$A$4:$A$507,"&gt;"&amp;(A17-1)*12,Schedule!$A$4:$A$507,"&lt;="&amp;A17*12)</f>
        <v>397166.82055947219</v>
      </c>
      <c r="D17" s="33">
        <f>SUMIFS(Schedule!$G$4:$G$507,Schedule!$A$4:$A$507,"&gt;"&amp;(A17-1)*12,Schedule!$A$4:$A$507,"&lt;="&amp;A17*12)</f>
        <v>0</v>
      </c>
      <c r="E17" s="33">
        <f>IF(A17=0,Inputs!$B$4,INDEX(Schedule!$H$4:$H$507,A17*12))</f>
        <v>4649128.0953379562</v>
      </c>
      <c r="F17" s="33">
        <f>IF(A17=0,Inputs!$B$4,INDEX(Schedule!$K$4:$K$507,A17*12))</f>
        <v>4649128.0953380028</v>
      </c>
      <c r="G17" s="33">
        <f>IF(A17=0,0,INDEX(Schedule!$I$4:$I$507,A17*12))</f>
        <v>350871.90466204821</v>
      </c>
    </row>
    <row r="18" spans="1:7" x14ac:dyDescent="0.3">
      <c r="A18" s="32">
        <v>14</v>
      </c>
      <c r="B18" s="33">
        <f>SUMIFS(Schedule!$F$4:$F$507,Schedule!$A$4:$A$507,"&gt;"&amp;(A18-1)*12,Schedule!$A$4:$A$507,"&lt;="&amp;A18*12)</f>
        <v>46462.994634365423</v>
      </c>
      <c r="C18" s="33">
        <f>SUMIFS(Schedule!$E$4:$E$507,Schedule!$A$4:$A$507,"&gt;"&amp;(A18-1)*12,Schedule!$A$4:$A$507,"&lt;="&amp;A18*12)</f>
        <v>393393.44633888546</v>
      </c>
      <c r="D18" s="33">
        <f>SUMIFS(Schedule!$G$4:$G$507,Schedule!$A$4:$A$507,"&gt;"&amp;(A18-1)*12,Schedule!$A$4:$A$507,"&lt;="&amp;A18*12)</f>
        <v>0</v>
      </c>
      <c r="E18" s="33">
        <f>IF(A18=0,Inputs!$B$4,INDEX(Schedule!$H$4:$H$507,A18*12))</f>
        <v>4602665.1007035896</v>
      </c>
      <c r="F18" s="33">
        <f>IF(A18=0,Inputs!$B$4,INDEX(Schedule!$K$4:$K$507,A18*12))</f>
        <v>4602665.1007036455</v>
      </c>
      <c r="G18" s="33">
        <f>IF(A18=0,0,INDEX(Schedule!$I$4:$I$507,A18*12))</f>
        <v>397334.8992964137</v>
      </c>
    </row>
    <row r="19" spans="1:7" x14ac:dyDescent="0.3">
      <c r="A19" s="32">
        <v>15</v>
      </c>
      <c r="B19" s="33">
        <f>SUMIFS(Schedule!$F$4:$F$507,Schedule!$A$4:$A$507,"&gt;"&amp;(A19-1)*12,Schedule!$A$4:$A$507,"&lt;="&amp;A19*12)</f>
        <v>50569.900820581635</v>
      </c>
      <c r="C19" s="33">
        <f>SUMIFS(Schedule!$E$4:$E$507,Schedule!$A$4:$A$507,"&gt;"&amp;(A19-1)*12,Schedule!$A$4:$A$507,"&lt;="&amp;A19*12)</f>
        <v>389286.54015266919</v>
      </c>
      <c r="D19" s="33">
        <f>SUMIFS(Schedule!$G$4:$G$507,Schedule!$A$4:$A$507,"&gt;"&amp;(A19-1)*12,Schedule!$A$4:$A$507,"&lt;="&amp;A19*12)</f>
        <v>0</v>
      </c>
      <c r="E19" s="33">
        <f>IF(A19=0,Inputs!$B$4,INDEX(Schedule!$H$4:$H$507,A19*12))</f>
        <v>4552095.1998830074</v>
      </c>
      <c r="F19" s="33">
        <f>IF(A19=0,Inputs!$B$4,INDEX(Schedule!$K$4:$K$507,A19*12))</f>
        <v>4552095.1998830708</v>
      </c>
      <c r="G19" s="33">
        <f>IF(A19=0,0,INDEX(Schedule!$I$4:$I$507,A19*12))</f>
        <v>447904.80011699529</v>
      </c>
    </row>
    <row r="20" spans="1:7" x14ac:dyDescent="0.3">
      <c r="A20" s="32">
        <v>16</v>
      </c>
      <c r="B20" s="33">
        <f>SUMIFS(Schedule!$F$4:$F$507,Schedule!$A$4:$A$507,"&gt;"&amp;(A20-1)*12,Schedule!$A$4:$A$507,"&lt;="&amp;A20*12)</f>
        <v>55039.820165013589</v>
      </c>
      <c r="C20" s="33">
        <f>SUMIFS(Schedule!$E$4:$E$507,Schedule!$A$4:$A$507,"&gt;"&amp;(A20-1)*12,Schedule!$A$4:$A$507,"&lt;="&amp;A20*12)</f>
        <v>384816.62080823729</v>
      </c>
      <c r="D20" s="33">
        <f>SUMIFS(Schedule!$G$4:$G$507,Schedule!$A$4:$A$507,"&gt;"&amp;(A20-1)*12,Schedule!$A$4:$A$507,"&lt;="&amp;A20*12)</f>
        <v>0</v>
      </c>
      <c r="E20" s="33">
        <f>IF(A20=0,Inputs!$B$4,INDEX(Schedule!$H$4:$H$507,A20*12))</f>
        <v>4497055.3797179936</v>
      </c>
      <c r="F20" s="33">
        <f>IF(A20=0,Inputs!$B$4,INDEX(Schedule!$K$4:$K$507,A20*12))</f>
        <v>4497055.3797180643</v>
      </c>
      <c r="G20" s="33">
        <f>IF(A20=0,0,INDEX(Schedule!$I$4:$I$507,A20*12))</f>
        <v>502944.62028200889</v>
      </c>
    </row>
    <row r="21" spans="1:7" x14ac:dyDescent="0.3">
      <c r="A21" s="32">
        <v>17</v>
      </c>
      <c r="B21" s="33">
        <f>SUMIFS(Schedule!$F$4:$F$507,Schedule!$A$4:$A$507,"&gt;"&amp;(A21-1)*12,Schedule!$A$4:$A$507,"&lt;="&amp;A21*12)</f>
        <v>59904.839729566913</v>
      </c>
      <c r="C21" s="33">
        <f>SUMIFS(Schedule!$E$4:$E$507,Schedule!$A$4:$A$507,"&gt;"&amp;(A21-1)*12,Schedule!$A$4:$A$507,"&lt;="&amp;A21*12)</f>
        <v>379951.60124368389</v>
      </c>
      <c r="D21" s="33">
        <f>SUMIFS(Schedule!$G$4:$G$507,Schedule!$A$4:$A$507,"&gt;"&amp;(A21-1)*12,Schedule!$A$4:$A$507,"&lt;="&amp;A21*12)</f>
        <v>0</v>
      </c>
      <c r="E21" s="33">
        <f>IF(A21=0,Inputs!$B$4,INDEX(Schedule!$H$4:$H$507,A21*12))</f>
        <v>4437150.5399884265</v>
      </c>
      <c r="F21" s="33">
        <f>IF(A21=0,Inputs!$B$4,INDEX(Schedule!$K$4:$K$507,A21*12))</f>
        <v>4437150.5399885057</v>
      </c>
      <c r="G21" s="33">
        <f>IF(A21=0,0,INDEX(Schedule!$I$4:$I$507,A21*12))</f>
        <v>562849.46001157572</v>
      </c>
    </row>
    <row r="22" spans="1:7" x14ac:dyDescent="0.3">
      <c r="A22" s="32">
        <v>18</v>
      </c>
      <c r="B22" s="33">
        <f>SUMIFS(Schedule!$F$4:$F$507,Schedule!$A$4:$A$507,"&gt;"&amp;(A22-1)*12,Schedule!$A$4:$A$507,"&lt;="&amp;A22*12)</f>
        <v>65199.882780616448</v>
      </c>
      <c r="C22" s="33">
        <f>SUMIFS(Schedule!$E$4:$E$507,Schedule!$A$4:$A$507,"&gt;"&amp;(A22-1)*12,Schedule!$A$4:$A$507,"&lt;="&amp;A22*12)</f>
        <v>374656.55819263443</v>
      </c>
      <c r="D22" s="33">
        <f>SUMIFS(Schedule!$G$4:$G$507,Schedule!$A$4:$A$507,"&gt;"&amp;(A22-1)*12,Schedule!$A$4:$A$507,"&lt;="&amp;A22*12)</f>
        <v>0</v>
      </c>
      <c r="E22" s="33">
        <f>IF(A22=0,Inputs!$B$4,INDEX(Schedule!$H$4:$H$507,A22*12))</f>
        <v>4371950.6572078103</v>
      </c>
      <c r="F22" s="33">
        <f>IF(A22=0,Inputs!$B$4,INDEX(Schedule!$K$4:$K$507,A22*12))</f>
        <v>4371950.6572078988</v>
      </c>
      <c r="G22" s="33">
        <f>IF(A22=0,0,INDEX(Schedule!$I$4:$I$507,A22*12))</f>
        <v>628049.34279219224</v>
      </c>
    </row>
    <row r="23" spans="1:7" x14ac:dyDescent="0.3">
      <c r="A23" s="32">
        <v>19</v>
      </c>
      <c r="B23" s="33">
        <f>SUMIFS(Schedule!$F$4:$F$507,Schedule!$A$4:$A$507,"&gt;"&amp;(A23-1)*12,Schedule!$A$4:$A$507,"&lt;="&amp;A23*12)</f>
        <v>70962.959483688785</v>
      </c>
      <c r="C23" s="33">
        <f>SUMIFS(Schedule!$E$4:$E$507,Schedule!$A$4:$A$507,"&gt;"&amp;(A23-1)*12,Schedule!$A$4:$A$507,"&lt;="&amp;A23*12)</f>
        <v>368893.48148956202</v>
      </c>
      <c r="D23" s="33">
        <f>SUMIFS(Schedule!$G$4:$G$507,Schedule!$A$4:$A$507,"&gt;"&amp;(A23-1)*12,Schedule!$A$4:$A$507,"&lt;="&amp;A23*12)</f>
        <v>0</v>
      </c>
      <c r="E23" s="33">
        <f>IF(A23=0,Inputs!$B$4,INDEX(Schedule!$H$4:$H$507,A23*12))</f>
        <v>4300987.6977241207</v>
      </c>
      <c r="F23" s="33">
        <f>IF(A23=0,Inputs!$B$4,INDEX(Schedule!$K$4:$K$507,A23*12))</f>
        <v>4300987.6977242194</v>
      </c>
      <c r="G23" s="33">
        <f>IF(A23=0,0,INDEX(Schedule!$I$4:$I$507,A23*12))</f>
        <v>699012.30227588094</v>
      </c>
    </row>
    <row r="24" spans="1:7" x14ac:dyDescent="0.3">
      <c r="A24" s="32">
        <v>20</v>
      </c>
      <c r="B24" s="33">
        <f>SUMIFS(Schedule!$F$4:$F$507,Schedule!$A$4:$A$507,"&gt;"&amp;(A24-1)*12,Schedule!$A$4:$A$507,"&lt;="&amp;A24*12)</f>
        <v>77235.439757274478</v>
      </c>
      <c r="C24" s="33">
        <f>SUMIFS(Schedule!$E$4:$E$507,Schedule!$A$4:$A$507,"&gt;"&amp;(A24-1)*12,Schedule!$A$4:$A$507,"&lt;="&amp;A24*12)</f>
        <v>362621.00121597643</v>
      </c>
      <c r="D24" s="33">
        <f>SUMIFS(Schedule!$G$4:$G$507,Schedule!$A$4:$A$507,"&gt;"&amp;(A24-1)*12,Schedule!$A$4:$A$507,"&lt;="&amp;A24*12)</f>
        <v>0</v>
      </c>
      <c r="E24" s="33">
        <f>IF(A24=0,Inputs!$B$4,INDEX(Schedule!$H$4:$H$507,A24*12))</f>
        <v>4223752.2579668462</v>
      </c>
      <c r="F24" s="33">
        <f>IF(A24=0,Inputs!$B$4,INDEX(Schedule!$K$4:$K$507,A24*12))</f>
        <v>4223752.2579669561</v>
      </c>
      <c r="G24" s="33">
        <f>IF(A24=0,0,INDEX(Schedule!$I$4:$I$507,A24*12))</f>
        <v>776247.74203315529</v>
      </c>
    </row>
    <row r="25" spans="1:7" x14ac:dyDescent="0.3">
      <c r="A25" s="32">
        <v>21</v>
      </c>
      <c r="B25" s="33">
        <f>SUMIFS(Schedule!$F$4:$F$507,Schedule!$A$4:$A$507,"&gt;"&amp;(A25-1)*12,Schedule!$A$4:$A$507,"&lt;="&amp;A25*12)</f>
        <v>84062.350244436035</v>
      </c>
      <c r="C25" s="33">
        <f>SUMIFS(Schedule!$E$4:$E$507,Schedule!$A$4:$A$507,"&gt;"&amp;(A25-1)*12,Schedule!$A$4:$A$507,"&lt;="&amp;A25*12)</f>
        <v>355794.09072881489</v>
      </c>
      <c r="D25" s="33">
        <f>SUMIFS(Schedule!$G$4:$G$507,Schedule!$A$4:$A$507,"&gt;"&amp;(A25-1)*12,Schedule!$A$4:$A$507,"&lt;="&amp;A25*12)</f>
        <v>0</v>
      </c>
      <c r="E25" s="33">
        <f>IF(A25=0,Inputs!$B$4,INDEX(Schedule!$H$4:$H$507,A25*12))</f>
        <v>4139689.9077224098</v>
      </c>
      <c r="F25" s="33">
        <f>IF(A25=0,Inputs!$B$4,INDEX(Schedule!$K$4:$K$507,A25*12))</f>
        <v>4139689.9077225337</v>
      </c>
      <c r="G25" s="33">
        <f>IF(A25=0,0,INDEX(Schedule!$I$4:$I$507,A25*12))</f>
        <v>860310.09227759123</v>
      </c>
    </row>
    <row r="26" spans="1:7" x14ac:dyDescent="0.3">
      <c r="A26" s="32">
        <v>22</v>
      </c>
      <c r="B26" s="33">
        <f>SUMIFS(Schedule!$F$4:$F$507,Schedule!$A$4:$A$507,"&gt;"&amp;(A26-1)*12,Schedule!$A$4:$A$507,"&lt;="&amp;A26*12)</f>
        <v>91492.697534005711</v>
      </c>
      <c r="C26" s="33">
        <f>SUMIFS(Schedule!$E$4:$E$507,Schedule!$A$4:$A$507,"&gt;"&amp;(A26-1)*12,Schedule!$A$4:$A$507,"&lt;="&amp;A26*12)</f>
        <v>348363.74343924515</v>
      </c>
      <c r="D26" s="33">
        <f>SUMIFS(Schedule!$G$4:$G$507,Schedule!$A$4:$A$507,"&gt;"&amp;(A26-1)*12,Schedule!$A$4:$A$507,"&lt;="&amp;A26*12)</f>
        <v>0</v>
      </c>
      <c r="E26" s="33">
        <f>IF(A26=0,Inputs!$B$4,INDEX(Schedule!$H$4:$H$507,A26*12))</f>
        <v>4048197.2101884042</v>
      </c>
      <c r="F26" s="33">
        <f>IF(A26=0,Inputs!$B$4,INDEX(Schedule!$K$4:$K$507,A26*12))</f>
        <v>4048197.2101885416</v>
      </c>
      <c r="G26" s="33">
        <f>IF(A26=0,0,INDEX(Schedule!$I$4:$I$507,A26*12))</f>
        <v>951802.78981159686</v>
      </c>
    </row>
    <row r="27" spans="1:7" x14ac:dyDescent="0.3">
      <c r="A27" s="32">
        <v>23</v>
      </c>
      <c r="B27" s="33">
        <f>SUMIFS(Schedule!$F$4:$F$507,Schedule!$A$4:$A$507,"&gt;"&amp;(A27-1)*12,Schedule!$A$4:$A$507,"&lt;="&amp;A27*12)</f>
        <v>99579.819951597339</v>
      </c>
      <c r="C27" s="33">
        <f>SUMIFS(Schedule!$E$4:$E$507,Schedule!$A$4:$A$507,"&gt;"&amp;(A27-1)*12,Schedule!$A$4:$A$507,"&lt;="&amp;A27*12)</f>
        <v>340276.62102165353</v>
      </c>
      <c r="D27" s="33">
        <f>SUMIFS(Schedule!$G$4:$G$507,Schedule!$A$4:$A$507,"&gt;"&amp;(A27-1)*12,Schedule!$A$4:$A$507,"&lt;="&amp;A27*12)</f>
        <v>0</v>
      </c>
      <c r="E27" s="33">
        <f>IF(A27=0,Inputs!$B$4,INDEX(Schedule!$H$4:$H$507,A27*12))</f>
        <v>3948617.3902368066</v>
      </c>
      <c r="F27" s="33">
        <f>IF(A27=0,Inputs!$B$4,INDEX(Schedule!$K$4:$K$507,A27*12))</f>
        <v>3948617.3902369584</v>
      </c>
      <c r="G27" s="33">
        <f>IF(A27=0,0,INDEX(Schedule!$I$4:$I$507,A27*12))</f>
        <v>1051382.6097631941</v>
      </c>
    </row>
    <row r="28" spans="1:7" x14ac:dyDescent="0.3">
      <c r="A28" s="32">
        <v>24</v>
      </c>
      <c r="B28" s="33">
        <f>SUMIFS(Schedule!$F$4:$F$507,Schedule!$A$4:$A$507,"&gt;"&amp;(A28-1)*12,Schedule!$A$4:$A$507,"&lt;="&amp;A28*12)</f>
        <v>108381.77044574454</v>
      </c>
      <c r="C28" s="33">
        <f>SUMIFS(Schedule!$E$4:$E$507,Schedule!$A$4:$A$507,"&gt;"&amp;(A28-1)*12,Schedule!$A$4:$A$507,"&lt;="&amp;A28*12)</f>
        <v>331474.67052750633</v>
      </c>
      <c r="D28" s="33">
        <f>SUMIFS(Schedule!$G$4:$G$507,Schedule!$A$4:$A$507,"&gt;"&amp;(A28-1)*12,Schedule!$A$4:$A$507,"&lt;="&amp;A28*12)</f>
        <v>0</v>
      </c>
      <c r="E28" s="33">
        <f>IF(A28=0,Inputs!$B$4,INDEX(Schedule!$H$4:$H$507,A28*12))</f>
        <v>3840235.6197910621</v>
      </c>
      <c r="F28" s="33">
        <f>IF(A28=0,Inputs!$B$4,INDEX(Schedule!$K$4:$K$507,A28*12))</f>
        <v>3840235.6197912307</v>
      </c>
      <c r="G28" s="33">
        <f>IF(A28=0,0,INDEX(Schedule!$I$4:$I$507,A28*12))</f>
        <v>1159764.3802089386</v>
      </c>
    </row>
    <row r="29" spans="1:7" x14ac:dyDescent="0.3">
      <c r="A29" s="32">
        <v>25</v>
      </c>
      <c r="B29" s="33">
        <f>SUMIFS(Schedule!$F$4:$F$507,Schedule!$A$4:$A$507,"&gt;"&amp;(A29-1)*12,Schedule!$A$4:$A$507,"&lt;="&amp;A29*12)</f>
        <v>117961.73331769151</v>
      </c>
      <c r="C29" s="33">
        <f>SUMIFS(Schedule!$E$4:$E$507,Schedule!$A$4:$A$507,"&gt;"&amp;(A29-1)*12,Schedule!$A$4:$A$507,"&lt;="&amp;A29*12)</f>
        <v>321894.70765555935</v>
      </c>
      <c r="D29" s="33">
        <f>SUMIFS(Schedule!$G$4:$G$507,Schedule!$A$4:$A$507,"&gt;"&amp;(A29-1)*12,Schedule!$A$4:$A$507,"&lt;="&amp;A29*12)</f>
        <v>0</v>
      </c>
      <c r="E29" s="33">
        <f>IF(A29=0,Inputs!$B$4,INDEX(Schedule!$H$4:$H$507,A29*12))</f>
        <v>3722273.8864733712</v>
      </c>
      <c r="F29" s="33">
        <f>IF(A29=0,Inputs!$B$4,INDEX(Schedule!$K$4:$K$507,A29*12))</f>
        <v>3722273.8864735565</v>
      </c>
      <c r="G29" s="33">
        <f>IF(A29=0,0,INDEX(Schedule!$I$4:$I$507,A29*12))</f>
        <v>1277726.1135266307</v>
      </c>
    </row>
    <row r="30" spans="1:7" x14ac:dyDescent="0.3">
      <c r="A30" s="32">
        <v>26</v>
      </c>
      <c r="B30" s="33">
        <f>SUMIFS(Schedule!$F$4:$F$507,Schedule!$A$4:$A$507,"&gt;"&amp;(A30-1)*12,Schedule!$A$4:$A$507,"&lt;="&amp;A30*12)</f>
        <v>128388.47778630767</v>
      </c>
      <c r="C30" s="33">
        <f>SUMIFS(Schedule!$E$4:$E$507,Schedule!$A$4:$A$507,"&gt;"&amp;(A30-1)*12,Schedule!$A$4:$A$507,"&lt;="&amp;A30*12)</f>
        <v>311467.96318694315</v>
      </c>
      <c r="D30" s="33">
        <f>SUMIFS(Schedule!$G$4:$G$507,Schedule!$A$4:$A$507,"&gt;"&amp;(A30-1)*12,Schedule!$A$4:$A$507,"&lt;="&amp;A30*12)</f>
        <v>0</v>
      </c>
      <c r="E30" s="33">
        <f>IF(A30=0,Inputs!$B$4,INDEX(Schedule!$H$4:$H$507,A30*12))</f>
        <v>3593885.4086870635</v>
      </c>
      <c r="F30" s="33">
        <f>IF(A30=0,Inputs!$B$4,INDEX(Schedule!$K$4:$K$507,A30*12))</f>
        <v>3593885.4086872675</v>
      </c>
      <c r="G30" s="33">
        <f>IF(A30=0,0,INDEX(Schedule!$I$4:$I$507,A30*12))</f>
        <v>1406114.5913129381</v>
      </c>
    </row>
    <row r="31" spans="1:7" x14ac:dyDescent="0.3">
      <c r="A31" s="32">
        <v>27</v>
      </c>
      <c r="B31" s="33">
        <f>SUMIFS(Schedule!$F$4:$F$507,Schedule!$A$4:$A$507,"&gt;"&amp;(A31-1)*12,Schedule!$A$4:$A$507,"&lt;="&amp;A31*12)</f>
        <v>139736.8516440159</v>
      </c>
      <c r="C31" s="33">
        <f>SUMIFS(Schedule!$E$4:$E$507,Schedule!$A$4:$A$507,"&gt;"&amp;(A31-1)*12,Schedule!$A$4:$A$507,"&lt;="&amp;A31*12)</f>
        <v>300119.58932923502</v>
      </c>
      <c r="D31" s="33">
        <f>SUMIFS(Schedule!$G$4:$G$507,Schedule!$A$4:$A$507,"&gt;"&amp;(A31-1)*12,Schedule!$A$4:$A$507,"&lt;="&amp;A31*12)</f>
        <v>0</v>
      </c>
      <c r="E31" s="33">
        <f>IF(A31=0,Inputs!$B$4,INDEX(Schedule!$H$4:$H$507,A31*12))</f>
        <v>3454148.5570430472</v>
      </c>
      <c r="F31" s="33">
        <f>IF(A31=0,Inputs!$B$4,INDEX(Schedule!$K$4:$K$507,A31*12))</f>
        <v>3454148.5570432725</v>
      </c>
      <c r="G31" s="33">
        <f>IF(A31=0,0,INDEX(Schedule!$I$4:$I$507,A31*12))</f>
        <v>1545851.442956954</v>
      </c>
    </row>
    <row r="32" spans="1:7" x14ac:dyDescent="0.3">
      <c r="A32" s="32">
        <v>28</v>
      </c>
      <c r="B32" s="33">
        <f>SUMIFS(Schedule!$F$4:$F$507,Schedule!$A$4:$A$507,"&gt;"&amp;(A32-1)*12,Schedule!$A$4:$A$507,"&lt;="&amp;A32*12)</f>
        <v>152088.31854741517</v>
      </c>
      <c r="C32" s="33">
        <f>SUMIFS(Schedule!$E$4:$E$507,Schedule!$A$4:$A$507,"&gt;"&amp;(A32-1)*12,Schedule!$A$4:$A$507,"&lt;="&amp;A32*12)</f>
        <v>287768.12242583564</v>
      </c>
      <c r="D32" s="33">
        <f>SUMIFS(Schedule!$G$4:$G$507,Schedule!$A$4:$A$507,"&gt;"&amp;(A32-1)*12,Schedule!$A$4:$A$507,"&lt;="&amp;A32*12)</f>
        <v>0</v>
      </c>
      <c r="E32" s="33">
        <f>IF(A32=0,Inputs!$B$4,INDEX(Schedule!$H$4:$H$507,A32*12))</f>
        <v>3302060.238495633</v>
      </c>
      <c r="F32" s="33">
        <f>IF(A32=0,Inputs!$B$4,INDEX(Schedule!$K$4:$K$507,A32*12))</f>
        <v>3302060.2384958807</v>
      </c>
      <c r="G32" s="33">
        <f>IF(A32=0,0,INDEX(Schedule!$I$4:$I$507,A32*12))</f>
        <v>1697939.7615043691</v>
      </c>
    </row>
    <row r="33" spans="1:7" x14ac:dyDescent="0.3">
      <c r="A33" s="32">
        <v>29</v>
      </c>
      <c r="B33" s="33">
        <f>SUMIFS(Schedule!$F$4:$F$507,Schedule!$A$4:$A$507,"&gt;"&amp;(A33-1)*12,Schedule!$A$4:$A$507,"&lt;="&amp;A33*12)</f>
        <v>165531.54279950884</v>
      </c>
      <c r="C33" s="33">
        <f>SUMIFS(Schedule!$E$4:$E$507,Schedule!$A$4:$A$507,"&gt;"&amp;(A33-1)*12,Schedule!$A$4:$A$507,"&lt;="&amp;A33*12)</f>
        <v>274324.89817374205</v>
      </c>
      <c r="D33" s="33">
        <f>SUMIFS(Schedule!$G$4:$G$507,Schedule!$A$4:$A$507,"&gt;"&amp;(A33-1)*12,Schedule!$A$4:$A$507,"&lt;="&amp;A33*12)</f>
        <v>0</v>
      </c>
      <c r="E33" s="33">
        <f>IF(A33=0,Inputs!$B$4,INDEX(Schedule!$H$4:$H$507,A33*12))</f>
        <v>3136528.6956961248</v>
      </c>
      <c r="F33" s="33">
        <f>IF(A33=0,Inputs!$B$4,INDEX(Schedule!$K$4:$K$507,A33*12))</f>
        <v>3136528.6956963963</v>
      </c>
      <c r="G33" s="33">
        <f>IF(A33=0,0,INDEX(Schedule!$I$4:$I$507,A33*12))</f>
        <v>1863471.304303878</v>
      </c>
    </row>
    <row r="34" spans="1:7" x14ac:dyDescent="0.3">
      <c r="A34" s="32">
        <v>30</v>
      </c>
      <c r="B34" s="33">
        <f>SUMIFS(Schedule!$F$4:$F$507,Schedule!$A$4:$A$507,"&gt;"&amp;(A34-1)*12,Schedule!$A$4:$A$507,"&lt;="&amp;A34*12)</f>
        <v>180163.02582136285</v>
      </c>
      <c r="C34" s="33">
        <f>SUMIFS(Schedule!$E$4:$E$507,Schedule!$A$4:$A$507,"&gt;"&amp;(A34-1)*12,Schedule!$A$4:$A$507,"&lt;="&amp;A34*12)</f>
        <v>259693.41515188804</v>
      </c>
      <c r="D34" s="33">
        <f>SUMIFS(Schedule!$G$4:$G$507,Schedule!$A$4:$A$507,"&gt;"&amp;(A34-1)*12,Schedule!$A$4:$A$507,"&lt;="&amp;A34*12)</f>
        <v>0</v>
      </c>
      <c r="E34" s="33">
        <f>IF(A34=0,Inputs!$B$4,INDEX(Schedule!$H$4:$H$507,A34*12))</f>
        <v>2956365.6698747627</v>
      </c>
      <c r="F34" s="33">
        <f>IF(A34=0,Inputs!$B$4,INDEX(Schedule!$K$4:$K$507,A34*12))</f>
        <v>2956365.6698750597</v>
      </c>
      <c r="G34" s="33">
        <f>IF(A34=0,0,INDEX(Schedule!$I$4:$I$507,A34*12))</f>
        <v>2043634.3301252411</v>
      </c>
    </row>
    <row r="35" spans="1:7" x14ac:dyDescent="0.3">
      <c r="A35" s="32">
        <v>31</v>
      </c>
      <c r="B35" s="33">
        <f>SUMIFS(Schedule!$F$4:$F$507,Schedule!$A$4:$A$507,"&gt;"&amp;(A35-1)*12,Schedule!$A$4:$A$507,"&lt;="&amp;A35*12)</f>
        <v>196087.79888207125</v>
      </c>
      <c r="C35" s="33">
        <f>SUMIFS(Schedule!$E$4:$E$507,Schedule!$A$4:$A$507,"&gt;"&amp;(A35-1)*12,Schedule!$A$4:$A$507,"&lt;="&amp;A35*12)</f>
        <v>243768.64209117959</v>
      </c>
      <c r="D35" s="33">
        <f>SUMIFS(Schedule!$G$4:$G$507,Schedule!$A$4:$A$507,"&gt;"&amp;(A35-1)*12,Schedule!$A$4:$A$507,"&lt;="&amp;A35*12)</f>
        <v>0</v>
      </c>
      <c r="E35" s="33">
        <f>IF(A35=0,Inputs!$B$4,INDEX(Schedule!$H$4:$H$507,A35*12))</f>
        <v>2760277.8709926917</v>
      </c>
      <c r="F35" s="33">
        <f>IF(A35=0,Inputs!$B$4,INDEX(Schedule!$K$4:$K$507,A35*12))</f>
        <v>2760277.8709930177</v>
      </c>
      <c r="G35" s="33">
        <f>IF(A35=0,0,INDEX(Schedule!$I$4:$I$507,A35*12))</f>
        <v>2239722.1290073125</v>
      </c>
    </row>
    <row r="36" spans="1:7" x14ac:dyDescent="0.3">
      <c r="A36" s="32">
        <v>32</v>
      </c>
      <c r="B36" s="33">
        <f>SUMIFS(Schedule!$F$4:$F$507,Schedule!$A$4:$A$507,"&gt;"&amp;(A36-1)*12,Schedule!$A$4:$A$507,"&lt;="&amp;A36*12)</f>
        <v>213420.17705975039</v>
      </c>
      <c r="C36" s="33">
        <f>SUMIFS(Schedule!$E$4:$E$507,Schedule!$A$4:$A$507,"&gt;"&amp;(A36-1)*12,Schedule!$A$4:$A$507,"&lt;="&amp;A36*12)</f>
        <v>226436.26391350041</v>
      </c>
      <c r="D36" s="33">
        <f>SUMIFS(Schedule!$G$4:$G$507,Schedule!$A$4:$A$507,"&gt;"&amp;(A36-1)*12,Schedule!$A$4:$A$507,"&lt;="&amp;A36*12)</f>
        <v>0</v>
      </c>
      <c r="E36" s="33">
        <f>IF(A36=0,Inputs!$B$4,INDEX(Schedule!$H$4:$H$507,A36*12))</f>
        <v>2546857.6939329412</v>
      </c>
      <c r="F36" s="33">
        <f>IF(A36=0,Inputs!$B$4,INDEX(Schedule!$K$4:$K$507,A36*12))</f>
        <v>2546857.6939332983</v>
      </c>
      <c r="G36" s="33">
        <f>IF(A36=0,0,INDEX(Schedule!$I$4:$I$507,A36*12))</f>
        <v>2453142.306067063</v>
      </c>
    </row>
    <row r="37" spans="1:7" x14ac:dyDescent="0.3">
      <c r="A37" s="32">
        <v>33</v>
      </c>
      <c r="B37" s="33">
        <f>SUMIFS(Schedule!$F$4:$F$507,Schedule!$A$4:$A$507,"&gt;"&amp;(A37-1)*12,Schedule!$A$4:$A$507,"&lt;="&amp;A37*12)</f>
        <v>232284.57984582835</v>
      </c>
      <c r="C37" s="33">
        <f>SUMIFS(Schedule!$E$4:$E$507,Schedule!$A$4:$A$507,"&gt;"&amp;(A37-1)*12,Schedule!$A$4:$A$507,"&lt;="&amp;A37*12)</f>
        <v>207571.86112742251</v>
      </c>
      <c r="D37" s="33">
        <f>SUMIFS(Schedule!$G$4:$G$507,Schedule!$A$4:$A$507,"&gt;"&amp;(A37-1)*12,Schedule!$A$4:$A$507,"&lt;="&amp;A37*12)</f>
        <v>0</v>
      </c>
      <c r="E37" s="33">
        <f>IF(A37=0,Inputs!$B$4,INDEX(Schedule!$H$4:$H$507,A37*12))</f>
        <v>2314573.1140871122</v>
      </c>
      <c r="F37" s="33">
        <f>IF(A37=0,Inputs!$B$4,INDEX(Schedule!$K$4:$K$507,A37*12))</f>
        <v>2314573.1140875048</v>
      </c>
      <c r="G37" s="33">
        <f>IF(A37=0,0,INDEX(Schedule!$I$4:$I$507,A37*12))</f>
        <v>2685426.8859128915</v>
      </c>
    </row>
    <row r="38" spans="1:7" x14ac:dyDescent="0.3">
      <c r="A38" s="32">
        <v>34</v>
      </c>
      <c r="B38" s="33">
        <f>SUMIFS(Schedule!$F$4:$F$507,Schedule!$A$4:$A$507,"&gt;"&amp;(A38-1)*12,Schedule!$A$4:$A$507,"&lt;="&amp;A38*12)</f>
        <v>252816.4242832913</v>
      </c>
      <c r="C38" s="33">
        <f>SUMIFS(Schedule!$E$4:$E$507,Schedule!$A$4:$A$507,"&gt;"&amp;(A38-1)*12,Schedule!$A$4:$A$507,"&lt;="&amp;A38*12)</f>
        <v>187040.01668995956</v>
      </c>
      <c r="D38" s="33">
        <f>SUMIFS(Schedule!$G$4:$G$507,Schedule!$A$4:$A$507,"&gt;"&amp;(A38-1)*12,Schedule!$A$4:$A$507,"&lt;="&amp;A38*12)</f>
        <v>0</v>
      </c>
      <c r="E38" s="33">
        <f>IF(A38=0,Inputs!$B$4,INDEX(Schedule!$H$4:$H$507,A38*12))</f>
        <v>2061756.6898038213</v>
      </c>
      <c r="F38" s="33">
        <f>IF(A38=0,Inputs!$B$4,INDEX(Schedule!$K$4:$K$507,A38*12))</f>
        <v>2061756.6898042506</v>
      </c>
      <c r="G38" s="33">
        <f>IF(A38=0,0,INDEX(Schedule!$I$4:$I$507,A38*12))</f>
        <v>2938243.3101961827</v>
      </c>
    </row>
    <row r="39" spans="1:7" x14ac:dyDescent="0.3">
      <c r="A39" s="32">
        <v>35</v>
      </c>
      <c r="B39" s="33">
        <f>SUMIFS(Schedule!$F$4:$F$507,Schedule!$A$4:$A$507,"&gt;"&amp;(A39-1)*12,Schedule!$A$4:$A$507,"&lt;="&amp;A39*12)</f>
        <v>275163.09705022821</v>
      </c>
      <c r="C39" s="33">
        <f>SUMIFS(Schedule!$E$4:$E$507,Schedule!$A$4:$A$507,"&gt;"&amp;(A39-1)*12,Schedule!$A$4:$A$507,"&lt;="&amp;A39*12)</f>
        <v>164693.34392302268</v>
      </c>
      <c r="D39" s="33">
        <f>SUMIFS(Schedule!$G$4:$G$507,Schedule!$A$4:$A$507,"&gt;"&amp;(A39-1)*12,Schedule!$A$4:$A$507,"&lt;="&amp;A39*12)</f>
        <v>0</v>
      </c>
      <c r="E39" s="33">
        <f>IF(A39=0,Inputs!$B$4,INDEX(Schedule!$H$4:$H$507,A39*12))</f>
        <v>1786593.5927535933</v>
      </c>
      <c r="F39" s="33">
        <f>IF(A39=0,Inputs!$B$4,INDEX(Schedule!$K$4:$K$507,A39*12))</f>
        <v>1786593.5927540599</v>
      </c>
      <c r="G39" s="33">
        <f>IF(A39=0,0,INDEX(Schedule!$I$4:$I$507,A39*12))</f>
        <v>3213406.4072464108</v>
      </c>
    </row>
    <row r="40" spans="1:7" x14ac:dyDescent="0.3">
      <c r="A40" s="32">
        <v>36</v>
      </c>
      <c r="B40" s="33">
        <f>SUMIFS(Schedule!$F$4:$F$507,Schedule!$A$4:$A$507,"&gt;"&amp;(A40-1)*12,Schedule!$A$4:$A$507,"&lt;="&amp;A40*12)</f>
        <v>299485.01246672089</v>
      </c>
      <c r="C40" s="33">
        <f>SUMIFS(Schedule!$E$4:$E$507,Schedule!$A$4:$A$507,"&gt;"&amp;(A40-1)*12,Schedule!$A$4:$A$507,"&lt;="&amp;A40*12)</f>
        <v>140371.42850652992</v>
      </c>
      <c r="D40" s="33">
        <f>SUMIFS(Schedule!$G$4:$G$507,Schedule!$A$4:$A$507,"&gt;"&amp;(A40-1)*12,Schedule!$A$4:$A$507,"&lt;="&amp;A40*12)</f>
        <v>0</v>
      </c>
      <c r="E40" s="33">
        <f>IF(A40=0,Inputs!$B$4,INDEX(Schedule!$H$4:$H$507,A40*12))</f>
        <v>1487108.5802868723</v>
      </c>
      <c r="F40" s="33">
        <f>IF(A40=0,Inputs!$B$4,INDEX(Schedule!$K$4:$K$507,A40*12))</f>
        <v>1487108.5802873797</v>
      </c>
      <c r="G40" s="33">
        <f>IF(A40=0,0,INDEX(Schedule!$I$4:$I$507,A40*12))</f>
        <v>3512891.4197131316</v>
      </c>
    </row>
    <row r="41" spans="1:7" x14ac:dyDescent="0.3">
      <c r="A41" s="32">
        <v>37</v>
      </c>
      <c r="B41" s="33">
        <f>SUMIFS(Schedule!$F$4:$F$507,Schedule!$A$4:$A$507,"&gt;"&amp;(A41-1)*12,Schedule!$A$4:$A$507,"&lt;="&amp;A41*12)</f>
        <v>325956.7640199216</v>
      </c>
      <c r="C41" s="33">
        <f>SUMIFS(Schedule!$E$4:$E$507,Schedule!$A$4:$A$507,"&gt;"&amp;(A41-1)*12,Schedule!$A$4:$A$507,"&lt;="&amp;A41*12)</f>
        <v>113899.67695332931</v>
      </c>
      <c r="D41" s="33">
        <f>SUMIFS(Schedule!$G$4:$G$507,Schedule!$A$4:$A$507,"&gt;"&amp;(A41-1)*12,Schedule!$A$4:$A$507,"&lt;="&amp;A41*12)</f>
        <v>0</v>
      </c>
      <c r="E41" s="33">
        <f>IF(A41=0,Inputs!$B$4,INDEX(Schedule!$H$4:$H$507,A41*12))</f>
        <v>1161151.8162669507</v>
      </c>
      <c r="F41" s="33">
        <f>IF(A41=0,Inputs!$B$4,INDEX(Schedule!$K$4:$K$507,A41*12))</f>
        <v>1161151.8162675025</v>
      </c>
      <c r="G41" s="33">
        <f>IF(A41=0,0,INDEX(Schedule!$I$4:$I$507,A41*12))</f>
        <v>3838848.183733053</v>
      </c>
    </row>
    <row r="42" spans="1:7" x14ac:dyDescent="0.3">
      <c r="A42" s="32">
        <v>38</v>
      </c>
      <c r="B42" s="33">
        <f>SUMIFS(Schedule!$F$4:$F$507,Schedule!$A$4:$A$507,"&gt;"&amp;(A42-1)*12,Schedule!$A$4:$A$507,"&lt;="&amp;A42*12)</f>
        <v>354768.37767347437</v>
      </c>
      <c r="C42" s="33">
        <f>SUMIFS(Schedule!$E$4:$E$507,Schedule!$A$4:$A$507,"&gt;"&amp;(A42-1)*12,Schedule!$A$4:$A$507,"&lt;="&amp;A42*12)</f>
        <v>85088.06329977655</v>
      </c>
      <c r="D42" s="33">
        <f>SUMIFS(Schedule!$G$4:$G$507,Schedule!$A$4:$A$507,"&gt;"&amp;(A42-1)*12,Schedule!$A$4:$A$507,"&lt;="&amp;A42*12)</f>
        <v>0</v>
      </c>
      <c r="E42" s="33">
        <f>IF(A42=0,Inputs!$B$4,INDEX(Schedule!$H$4:$H$507,A42*12))</f>
        <v>806383.43859347643</v>
      </c>
      <c r="F42" s="33">
        <f>IF(A42=0,Inputs!$B$4,INDEX(Schedule!$K$4:$K$507,A42*12))</f>
        <v>806383.43859407655</v>
      </c>
      <c r="G42" s="33">
        <f>IF(A42=0,0,INDEX(Schedule!$I$4:$I$507,A42*12))</f>
        <v>4193616.5614065276</v>
      </c>
    </row>
    <row r="43" spans="1:7" x14ac:dyDescent="0.3">
      <c r="A43" s="32">
        <v>39</v>
      </c>
      <c r="B43" s="33">
        <f>SUMIFS(Schedule!$F$4:$F$507,Schedule!$A$4:$A$507,"&gt;"&amp;(A43-1)*12,Schedule!$A$4:$A$507,"&lt;="&amp;A43*12)</f>
        <v>386126.6759580932</v>
      </c>
      <c r="C43" s="33">
        <f>SUMIFS(Schedule!$E$4:$E$507,Schedule!$A$4:$A$507,"&gt;"&amp;(A43-1)*12,Schedule!$A$4:$A$507,"&lt;="&amp;A43*12)</f>
        <v>53729.765015157638</v>
      </c>
      <c r="D43" s="33">
        <f>SUMIFS(Schedule!$G$4:$G$507,Schedule!$A$4:$A$507,"&gt;"&amp;(A43-1)*12,Schedule!$A$4:$A$507,"&lt;="&amp;A43*12)</f>
        <v>0</v>
      </c>
      <c r="E43" s="33">
        <f>IF(A43=0,Inputs!$B$4,INDEX(Schedule!$H$4:$H$507,A43*12))</f>
        <v>420256.76263538311</v>
      </c>
      <c r="F43" s="33">
        <f>IF(A43=0,Inputs!$B$4,INDEX(Schedule!$K$4:$K$507,A43*12))</f>
        <v>420256.76263603597</v>
      </c>
      <c r="G43" s="33">
        <f>IF(A43=0,0,INDEX(Schedule!$I$4:$I$507,A43*12))</f>
        <v>4579743.2373646218</v>
      </c>
    </row>
    <row r="44" spans="1:7" x14ac:dyDescent="0.3">
      <c r="A44" s="32">
        <v>40</v>
      </c>
      <c r="B44" s="33">
        <f>SUMIFS(Schedule!$F$4:$F$507,Schedule!$A$4:$A$507,"&gt;"&amp;(A44-1)*12,Schedule!$A$4:$A$507,"&lt;="&amp;A44*12)</f>
        <v>420256.76263534115</v>
      </c>
      <c r="C44" s="33">
        <f>SUMIFS(Schedule!$E$4:$E$507,Schedule!$A$4:$A$507,"&gt;"&amp;(A44-1)*12,Schedule!$A$4:$A$507,"&lt;="&amp;A44*12)</f>
        <v>19599.678337909791</v>
      </c>
      <c r="D44" s="33">
        <f>SUMIFS(Schedule!$G$4:$G$507,Schedule!$A$4:$A$507,"&gt;"&amp;(A44-1)*12,Schedule!$A$4:$A$507,"&lt;="&amp;A44*12)</f>
        <v>0</v>
      </c>
      <c r="E44" s="33">
        <f>IF(A44=0,Inputs!$B$4,INDEX(Schedule!$H$4:$H$507,A44*12))</f>
        <v>0</v>
      </c>
      <c r="F44" s="33">
        <f>IF(A44=0,Inputs!$B$4,INDEX(Schedule!$K$4:$K$507,A44*12))</f>
        <v>0</v>
      </c>
      <c r="G44" s="33">
        <f>IF(A44=0,0,INDEX(Schedule!$I$4:$I$507,A44*12))</f>
        <v>4999999.9999999627</v>
      </c>
    </row>
    <row r="45" spans="1:7" x14ac:dyDescent="0.3">
      <c r="A45" s="32">
        <v>41</v>
      </c>
      <c r="B45" s="33">
        <f>SUMIFS(Schedule!$F$4:$F$507,Schedule!$A$4:$A$507,"&gt;"&amp;(A45-1)*12,Schedule!$A$4:$A$507,"&lt;="&amp;A45*12)</f>
        <v>0</v>
      </c>
      <c r="C45" s="33">
        <f>SUMIFS(Schedule!$E$4:$E$507,Schedule!$A$4:$A$507,"&gt;"&amp;(A45-1)*12,Schedule!$A$4:$A$507,"&lt;="&amp;A45*12)</f>
        <v>0</v>
      </c>
      <c r="D45" s="33">
        <f>SUMIFS(Schedule!$G$4:$G$507,Schedule!$A$4:$A$507,"&gt;"&amp;(A45-1)*12,Schedule!$A$4:$A$507,"&lt;="&amp;A45*12)</f>
        <v>0</v>
      </c>
      <c r="E45" s="33">
        <f>IF(A45=0,Inputs!$B$4,INDEX(Schedule!$H$4:$H$507,A45*12))</f>
        <v>0</v>
      </c>
      <c r="F45" s="33">
        <f>IF(A45=0,Inputs!$B$4,INDEX(Schedule!$K$4:$K$507,A45*12))</f>
        <v>0</v>
      </c>
      <c r="G45" s="33">
        <f>IF(A45=0,0,INDEX(Schedule!$I$4:$I$507,A45*12))</f>
        <v>4999999.9999999627</v>
      </c>
    </row>
    <row r="46" spans="1:7" x14ac:dyDescent="0.3">
      <c r="A46" s="32">
        <v>42</v>
      </c>
      <c r="B46" s="33">
        <f>SUMIFS(Schedule!$F$4:$F$507,Schedule!$A$4:$A$507,"&gt;"&amp;(A46-1)*12,Schedule!$A$4:$A$507,"&lt;="&amp;A46*12)</f>
        <v>0</v>
      </c>
      <c r="C46" s="33">
        <f>SUMIFS(Schedule!$E$4:$E$507,Schedule!$A$4:$A$507,"&gt;"&amp;(A46-1)*12,Schedule!$A$4:$A$507,"&lt;="&amp;A46*12)</f>
        <v>0</v>
      </c>
      <c r="D46" s="33">
        <f>SUMIFS(Schedule!$G$4:$G$507,Schedule!$A$4:$A$507,"&gt;"&amp;(A46-1)*12,Schedule!$A$4:$A$507,"&lt;="&amp;A46*12)</f>
        <v>0</v>
      </c>
      <c r="E46" s="33">
        <f>IF(A46=0,Inputs!$B$4,INDEX(Schedule!$H$4:$H$507,A46*12))</f>
        <v>0</v>
      </c>
      <c r="F46" s="33">
        <f>IF(A46=0,Inputs!$B$4,INDEX(Schedule!$K$4:$K$507,A46*12))</f>
        <v>0</v>
      </c>
      <c r="G46" s="33">
        <f>IF(A46=0,0,INDEX(Schedule!$I$4:$I$507,A46*12))</f>
        <v>4999999.9999999627</v>
      </c>
    </row>
  </sheetData>
  <sheetProtection algorithmName="SHA-512" hashValue="15J0k13NDHTFbTqK1KRrxFo1ptfzDyWNYbOCMeGDtDez71m9nansciArzT/lQInVRlTeYqNx0OSXhv5Ln7Htpw==" saltValue="lkxVvWH+H4/SANUDGVFIyw==" spinCount="100000" sheet="1" objects="1" scenarios="1"/>
  <pageMargins left="0.75" right="0.75" top="1" bottom="1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93062-43F1-493E-975A-10CB2CC2FA28}">
  <dimension ref="B1:BQ120"/>
  <sheetViews>
    <sheetView showGridLines="0" workbookViewId="0"/>
  </sheetViews>
  <sheetFormatPr defaultRowHeight="14.4" x14ac:dyDescent="0.3"/>
  <cols>
    <col min="1" max="1" width="3" customWidth="1"/>
    <col min="2" max="2" width="0.77734375" customWidth="1"/>
    <col min="3" max="3" width="6.109375" customWidth="1"/>
    <col min="4" max="4" width="22.88671875" customWidth="1"/>
    <col min="5" max="5" width="18.44140625" customWidth="1"/>
    <col min="17" max="17" width="0.77734375" customWidth="1"/>
    <col min="55" max="55" width="9.77734375" bestFit="1" customWidth="1"/>
    <col min="56" max="56" width="45.44140625" bestFit="1" customWidth="1"/>
    <col min="57" max="57" width="18.109375" bestFit="1" customWidth="1"/>
    <col min="59" max="59" width="4" bestFit="1" customWidth="1"/>
    <col min="60" max="60" width="22.77734375" bestFit="1" customWidth="1"/>
    <col min="61" max="61" width="59.109375" bestFit="1" customWidth="1"/>
    <col min="62" max="62" width="8.109375" bestFit="1" customWidth="1"/>
    <col min="64" max="64" width="26" bestFit="1" customWidth="1"/>
    <col min="65" max="65" width="42.6640625" bestFit="1" customWidth="1"/>
    <col min="66" max="66" width="12.21875" bestFit="1" customWidth="1"/>
    <col min="68" max="68" width="33.6640625" bestFit="1" customWidth="1"/>
    <col min="69" max="69" width="92.5546875" bestFit="1" customWidth="1"/>
  </cols>
  <sheetData>
    <row r="1" spans="2:57" ht="4.2" customHeight="1" thickBot="1" x14ac:dyDescent="0.35"/>
    <row r="2" spans="2:57" ht="4.2" customHeight="1" x14ac:dyDescent="0.3">
      <c r="B2" s="69"/>
      <c r="C2" s="70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2"/>
    </row>
    <row r="3" spans="2:57" ht="31.2" x14ac:dyDescent="0.3">
      <c r="B3" s="53"/>
      <c r="C3" s="74" t="s">
        <v>61</v>
      </c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73"/>
    </row>
    <row r="4" spans="2:57" ht="14.4" customHeight="1" x14ac:dyDescent="0.3">
      <c r="B4" s="53"/>
      <c r="C4" s="80" t="s">
        <v>170</v>
      </c>
      <c r="D4" s="75"/>
      <c r="E4" s="76"/>
      <c r="F4" s="79" t="s">
        <v>172</v>
      </c>
      <c r="G4" s="79"/>
      <c r="H4" s="79"/>
      <c r="I4" s="75"/>
      <c r="J4" s="75"/>
      <c r="K4" s="75"/>
      <c r="L4" s="75"/>
      <c r="M4" s="75"/>
      <c r="N4" s="75"/>
      <c r="O4" s="75"/>
      <c r="P4" s="81" t="s">
        <v>171</v>
      </c>
      <c r="Q4" s="55"/>
    </row>
    <row r="5" spans="2:57" ht="3" customHeight="1" x14ac:dyDescent="0.3">
      <c r="B5" s="53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5"/>
    </row>
    <row r="6" spans="2:57" ht="23.4" x14ac:dyDescent="0.3">
      <c r="B6" s="53"/>
      <c r="C6" s="87" t="s">
        <v>62</v>
      </c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54"/>
      <c r="Q6" s="55"/>
    </row>
    <row r="7" spans="2:57" ht="3" customHeight="1" x14ac:dyDescent="0.3">
      <c r="B7" s="53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5"/>
    </row>
    <row r="8" spans="2:57" ht="28.8" customHeight="1" x14ac:dyDescent="0.3">
      <c r="B8" s="53"/>
      <c r="C8" s="56" t="s">
        <v>177</v>
      </c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77"/>
      <c r="P8" s="54"/>
      <c r="Q8" s="55"/>
    </row>
    <row r="9" spans="2:57" x14ac:dyDescent="0.3">
      <c r="B9" s="53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5"/>
    </row>
    <row r="10" spans="2:57" x14ac:dyDescent="0.3">
      <c r="B10" s="53"/>
      <c r="C10" s="57"/>
      <c r="D10" s="57"/>
      <c r="E10" s="57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5"/>
      <c r="BC10" s="40" t="s">
        <v>63</v>
      </c>
      <c r="BD10" s="41" t="s">
        <v>64</v>
      </c>
      <c r="BE10" s="42" t="s">
        <v>65</v>
      </c>
    </row>
    <row r="11" spans="2:57" x14ac:dyDescent="0.3">
      <c r="B11" s="53"/>
      <c r="C11" s="39"/>
      <c r="D11" s="39"/>
      <c r="E11" s="39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5"/>
      <c r="BC11" s="43" t="s">
        <v>66</v>
      </c>
      <c r="BD11" s="44" t="s">
        <v>67</v>
      </c>
      <c r="BE11" s="86" t="s">
        <v>68</v>
      </c>
    </row>
    <row r="12" spans="2:57" x14ac:dyDescent="0.3">
      <c r="B12" s="53"/>
      <c r="C12" s="39"/>
      <c r="D12" s="39"/>
      <c r="E12" s="39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5"/>
      <c r="BC12" s="46" t="s">
        <v>69</v>
      </c>
      <c r="BD12" s="47" t="s">
        <v>70</v>
      </c>
      <c r="BE12" s="48" t="s">
        <v>71</v>
      </c>
    </row>
    <row r="13" spans="2:57" x14ac:dyDescent="0.3">
      <c r="B13" s="53"/>
      <c r="C13" s="39"/>
      <c r="D13" s="39"/>
      <c r="E13" s="39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5"/>
      <c r="BC13" s="46" t="s">
        <v>72</v>
      </c>
      <c r="BD13" s="47" t="s">
        <v>73</v>
      </c>
      <c r="BE13" s="48" t="s">
        <v>71</v>
      </c>
    </row>
    <row r="14" spans="2:57" x14ac:dyDescent="0.3">
      <c r="B14" s="53"/>
      <c r="C14" s="39"/>
      <c r="D14" s="39"/>
      <c r="E14" s="39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5"/>
      <c r="BC14" s="49" t="s">
        <v>74</v>
      </c>
      <c r="BD14" s="50" t="s">
        <v>75</v>
      </c>
      <c r="BE14" s="51" t="s">
        <v>71</v>
      </c>
    </row>
    <row r="15" spans="2:57" ht="3" customHeight="1" x14ac:dyDescent="0.3">
      <c r="B15" s="53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5"/>
    </row>
    <row r="16" spans="2:57" x14ac:dyDescent="0.3">
      <c r="B16" s="53"/>
      <c r="C16" s="54" t="s">
        <v>76</v>
      </c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5"/>
    </row>
    <row r="17" spans="2:62" x14ac:dyDescent="0.3"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5"/>
    </row>
    <row r="18" spans="2:62" ht="23.4" x14ac:dyDescent="0.3">
      <c r="B18" s="53"/>
      <c r="C18" s="87" t="s">
        <v>77</v>
      </c>
      <c r="D18" s="78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54"/>
      <c r="Q18" s="55"/>
    </row>
    <row r="19" spans="2:62" ht="3" customHeight="1" x14ac:dyDescent="0.3">
      <c r="B19" s="53"/>
      <c r="C19" s="58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5"/>
    </row>
    <row r="20" spans="2:62" x14ac:dyDescent="0.3">
      <c r="B20" s="53"/>
      <c r="C20" s="58" t="s">
        <v>78</v>
      </c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5"/>
    </row>
    <row r="21" spans="2:62" x14ac:dyDescent="0.3">
      <c r="B21" s="53"/>
      <c r="C21" s="58" t="s">
        <v>79</v>
      </c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5"/>
    </row>
    <row r="22" spans="2:62" x14ac:dyDescent="0.3">
      <c r="B22" s="53"/>
      <c r="C22" s="58" t="s">
        <v>80</v>
      </c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5"/>
    </row>
    <row r="23" spans="2:62" x14ac:dyDescent="0.3">
      <c r="B23" s="53"/>
      <c r="C23" s="58" t="s">
        <v>81</v>
      </c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5"/>
    </row>
    <row r="24" spans="2:62" x14ac:dyDescent="0.3">
      <c r="B24" s="53"/>
      <c r="C24" s="58" t="s">
        <v>82</v>
      </c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5"/>
    </row>
    <row r="25" spans="2:62" x14ac:dyDescent="0.3">
      <c r="B25" s="53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5"/>
    </row>
    <row r="26" spans="2:62" ht="23.4" x14ac:dyDescent="0.3">
      <c r="B26" s="53"/>
      <c r="C26" s="87" t="s">
        <v>83</v>
      </c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  <c r="O26" s="78"/>
      <c r="P26" s="54"/>
      <c r="Q26" s="55"/>
    </row>
    <row r="27" spans="2:62" ht="3" customHeight="1" x14ac:dyDescent="0.3">
      <c r="B27" s="53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5"/>
    </row>
    <row r="28" spans="2:62" x14ac:dyDescent="0.3">
      <c r="B28" s="53"/>
      <c r="C28" s="54" t="s">
        <v>84</v>
      </c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5"/>
    </row>
    <row r="29" spans="2:62" ht="3" customHeight="1" x14ac:dyDescent="0.3">
      <c r="B29" s="53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5"/>
    </row>
    <row r="30" spans="2:62" x14ac:dyDescent="0.3">
      <c r="B30" s="53"/>
      <c r="C30" s="57"/>
      <c r="D30" s="57"/>
      <c r="E30" s="57"/>
      <c r="F30" s="57"/>
      <c r="G30" s="54"/>
      <c r="H30" s="54"/>
      <c r="I30" s="54"/>
      <c r="J30" s="54"/>
      <c r="K30" s="54"/>
      <c r="L30" s="54"/>
      <c r="M30" s="54"/>
      <c r="N30" s="54"/>
      <c r="O30" s="54"/>
      <c r="P30" s="54"/>
      <c r="Q30" s="55"/>
      <c r="BG30" s="40" t="s">
        <v>85</v>
      </c>
      <c r="BH30" s="41" t="s">
        <v>86</v>
      </c>
      <c r="BI30" s="41" t="s">
        <v>87</v>
      </c>
      <c r="BJ30" s="42" t="s">
        <v>88</v>
      </c>
    </row>
    <row r="31" spans="2:62" x14ac:dyDescent="0.3">
      <c r="B31" s="53"/>
      <c r="C31" s="39"/>
      <c r="D31" s="39"/>
      <c r="E31" s="39"/>
      <c r="F31" s="39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5"/>
      <c r="BG31" s="43" t="s">
        <v>89</v>
      </c>
      <c r="BH31" s="44" t="s">
        <v>14</v>
      </c>
      <c r="BI31" s="44" t="s">
        <v>90</v>
      </c>
      <c r="BJ31" s="45">
        <v>5000000</v>
      </c>
    </row>
    <row r="32" spans="2:62" x14ac:dyDescent="0.3">
      <c r="B32" s="53"/>
      <c r="C32" s="39"/>
      <c r="D32" s="39"/>
      <c r="E32" s="39"/>
      <c r="F32" s="59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5"/>
      <c r="BG32" s="46" t="s">
        <v>91</v>
      </c>
      <c r="BH32" s="47" t="s">
        <v>20</v>
      </c>
      <c r="BI32" s="47" t="s">
        <v>92</v>
      </c>
      <c r="BJ32" s="48">
        <v>8.5000000000000006E-2</v>
      </c>
    </row>
    <row r="33" spans="2:62" x14ac:dyDescent="0.3">
      <c r="B33" s="53"/>
      <c r="C33" s="39"/>
      <c r="D33" s="39"/>
      <c r="E33" s="39"/>
      <c r="F33" s="39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5"/>
      <c r="BG33" s="46" t="s">
        <v>93</v>
      </c>
      <c r="BH33" s="47" t="s">
        <v>94</v>
      </c>
      <c r="BI33" s="47" t="s">
        <v>95</v>
      </c>
      <c r="BJ33" s="48">
        <v>20</v>
      </c>
    </row>
    <row r="34" spans="2:62" x14ac:dyDescent="0.3">
      <c r="B34" s="53"/>
      <c r="C34" s="39"/>
      <c r="D34" s="39"/>
      <c r="E34" s="39"/>
      <c r="F34" s="60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5"/>
      <c r="BG34" s="46" t="s">
        <v>96</v>
      </c>
      <c r="BH34" s="47" t="s">
        <v>22</v>
      </c>
      <c r="BI34" s="47" t="s">
        <v>97</v>
      </c>
      <c r="BJ34" s="48">
        <v>45662</v>
      </c>
    </row>
    <row r="35" spans="2:62" x14ac:dyDescent="0.3">
      <c r="B35" s="53"/>
      <c r="C35" s="39"/>
      <c r="D35" s="39"/>
      <c r="E35" s="39"/>
      <c r="F35" s="39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5"/>
      <c r="BG35" s="49" t="s">
        <v>98</v>
      </c>
      <c r="BH35" s="50" t="s">
        <v>99</v>
      </c>
      <c r="BI35" s="50" t="s">
        <v>100</v>
      </c>
      <c r="BJ35" s="51">
        <v>22</v>
      </c>
    </row>
    <row r="36" spans="2:62" ht="3" customHeight="1" x14ac:dyDescent="0.3">
      <c r="B36" s="53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5"/>
    </row>
    <row r="37" spans="2:62" x14ac:dyDescent="0.3">
      <c r="B37" s="53"/>
      <c r="C37" s="54" t="s">
        <v>101</v>
      </c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5"/>
    </row>
    <row r="38" spans="2:62" x14ac:dyDescent="0.3">
      <c r="B38" s="53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5"/>
    </row>
    <row r="39" spans="2:62" ht="18" x14ac:dyDescent="0.3">
      <c r="B39" s="53"/>
      <c r="C39" s="61" t="s">
        <v>102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5"/>
    </row>
    <row r="40" spans="2:62" ht="3" customHeight="1" x14ac:dyDescent="0.3">
      <c r="B40" s="53"/>
      <c r="C40" s="58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5"/>
    </row>
    <row r="41" spans="2:62" x14ac:dyDescent="0.3">
      <c r="B41" s="53"/>
      <c r="C41" s="62" t="s">
        <v>103</v>
      </c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5"/>
    </row>
    <row r="42" spans="2:62" x14ac:dyDescent="0.3">
      <c r="B42" s="53"/>
      <c r="C42" s="62" t="s">
        <v>104</v>
      </c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5"/>
    </row>
    <row r="43" spans="2:62" x14ac:dyDescent="0.3">
      <c r="B43" s="53"/>
      <c r="C43" s="62" t="s">
        <v>105</v>
      </c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5"/>
    </row>
    <row r="44" spans="2:62" x14ac:dyDescent="0.3">
      <c r="B44" s="53"/>
      <c r="C44" s="62" t="s">
        <v>106</v>
      </c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5"/>
    </row>
    <row r="45" spans="2:62" x14ac:dyDescent="0.3">
      <c r="B45" s="53"/>
      <c r="C45" s="62" t="s">
        <v>107</v>
      </c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5"/>
    </row>
    <row r="46" spans="2:62" x14ac:dyDescent="0.3">
      <c r="B46" s="53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5"/>
    </row>
    <row r="47" spans="2:62" ht="23.4" x14ac:dyDescent="0.3">
      <c r="B47" s="53"/>
      <c r="C47" s="87" t="s">
        <v>108</v>
      </c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54"/>
      <c r="Q47" s="55"/>
    </row>
    <row r="48" spans="2:62" ht="3" customHeight="1" x14ac:dyDescent="0.3">
      <c r="B48" s="53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5"/>
    </row>
    <row r="49" spans="2:17" x14ac:dyDescent="0.3">
      <c r="B49" s="53"/>
      <c r="C49" s="54" t="s">
        <v>109</v>
      </c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5"/>
    </row>
    <row r="50" spans="2:17" ht="3" customHeight="1" x14ac:dyDescent="0.3">
      <c r="B50" s="53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5"/>
    </row>
    <row r="51" spans="2:17" x14ac:dyDescent="0.3">
      <c r="B51" s="53"/>
      <c r="C51" s="54" t="s">
        <v>110</v>
      </c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5"/>
    </row>
    <row r="52" spans="2:17" ht="3" customHeight="1" x14ac:dyDescent="0.3">
      <c r="B52" s="53"/>
      <c r="C52" s="58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5"/>
    </row>
    <row r="53" spans="2:17" x14ac:dyDescent="0.3">
      <c r="B53" s="53"/>
      <c r="C53" s="58" t="s">
        <v>111</v>
      </c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5"/>
    </row>
    <row r="54" spans="2:17" x14ac:dyDescent="0.3">
      <c r="B54" s="53"/>
      <c r="C54" s="58" t="s">
        <v>112</v>
      </c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5"/>
    </row>
    <row r="55" spans="2:17" x14ac:dyDescent="0.3">
      <c r="B55" s="53"/>
      <c r="C55" s="58" t="s">
        <v>113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5"/>
    </row>
    <row r="56" spans="2:17" x14ac:dyDescent="0.3">
      <c r="B56" s="53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5"/>
    </row>
    <row r="57" spans="2:17" x14ac:dyDescent="0.3">
      <c r="B57" s="53"/>
      <c r="C57" s="54" t="s">
        <v>114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5"/>
    </row>
    <row r="58" spans="2:17" ht="3" customHeight="1" x14ac:dyDescent="0.3">
      <c r="B58" s="53"/>
      <c r="C58" s="58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5"/>
    </row>
    <row r="59" spans="2:17" x14ac:dyDescent="0.3">
      <c r="B59" s="53"/>
      <c r="C59" s="58" t="s">
        <v>115</v>
      </c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5"/>
    </row>
    <row r="60" spans="2:17" x14ac:dyDescent="0.3">
      <c r="B60" s="53"/>
      <c r="C60" s="58" t="s">
        <v>116</v>
      </c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5"/>
    </row>
    <row r="61" spans="2:17" x14ac:dyDescent="0.3">
      <c r="B61" s="53"/>
      <c r="C61" s="58" t="s">
        <v>117</v>
      </c>
      <c r="D61" s="54"/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5"/>
    </row>
    <row r="62" spans="2:17" x14ac:dyDescent="0.3">
      <c r="B62" s="53"/>
      <c r="C62" s="58" t="s">
        <v>118</v>
      </c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5"/>
    </row>
    <row r="63" spans="2:17" ht="3" customHeight="1" x14ac:dyDescent="0.3">
      <c r="B63" s="53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5"/>
    </row>
    <row r="64" spans="2:17" x14ac:dyDescent="0.3">
      <c r="B64" s="53"/>
      <c r="C64" s="54" t="s">
        <v>119</v>
      </c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5"/>
    </row>
    <row r="65" spans="2:66" x14ac:dyDescent="0.3">
      <c r="B65" s="53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5"/>
    </row>
    <row r="66" spans="2:66" ht="23.4" x14ac:dyDescent="0.3">
      <c r="B66" s="53"/>
      <c r="C66" s="87" t="s">
        <v>120</v>
      </c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54"/>
      <c r="Q66" s="55"/>
    </row>
    <row r="67" spans="2:66" ht="3" customHeight="1" x14ac:dyDescent="0.3">
      <c r="B67" s="53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5"/>
    </row>
    <row r="68" spans="2:66" ht="28.8" customHeight="1" x14ac:dyDescent="0.3">
      <c r="B68" s="53"/>
      <c r="C68" s="56" t="s">
        <v>121</v>
      </c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77"/>
      <c r="P68" s="54"/>
      <c r="Q68" s="55"/>
    </row>
    <row r="69" spans="2:66" ht="3" customHeight="1" x14ac:dyDescent="0.3">
      <c r="B69" s="53"/>
      <c r="C69" s="54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5"/>
    </row>
    <row r="70" spans="2:66" x14ac:dyDescent="0.3">
      <c r="B70" s="53"/>
      <c r="C70" s="57"/>
      <c r="D70" s="57"/>
      <c r="E70" s="57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5"/>
      <c r="BL70" s="40" t="s">
        <v>122</v>
      </c>
      <c r="BM70" s="41" t="s">
        <v>123</v>
      </c>
      <c r="BN70" s="42" t="s">
        <v>124</v>
      </c>
    </row>
    <row r="71" spans="2:66" x14ac:dyDescent="0.3">
      <c r="B71" s="53"/>
      <c r="C71" s="39"/>
      <c r="D71" s="39"/>
      <c r="E71" s="39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5"/>
      <c r="BL71" s="43" t="s">
        <v>1</v>
      </c>
      <c r="BM71" s="44" t="s">
        <v>125</v>
      </c>
      <c r="BN71" s="45" t="s">
        <v>126</v>
      </c>
    </row>
    <row r="72" spans="2:66" x14ac:dyDescent="0.3">
      <c r="B72" s="53"/>
      <c r="C72" s="39"/>
      <c r="D72" s="39"/>
      <c r="E72" s="39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5"/>
      <c r="BL72" s="46" t="s">
        <v>2</v>
      </c>
      <c r="BM72" s="47" t="s">
        <v>127</v>
      </c>
      <c r="BN72" s="48" t="s">
        <v>128</v>
      </c>
    </row>
    <row r="73" spans="2:66" x14ac:dyDescent="0.3">
      <c r="B73" s="53"/>
      <c r="C73" s="39"/>
      <c r="D73" s="39"/>
      <c r="E73" s="39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5"/>
      <c r="BL73" s="46" t="s">
        <v>3</v>
      </c>
      <c r="BM73" s="47" t="s">
        <v>129</v>
      </c>
      <c r="BN73" s="48" t="s">
        <v>130</v>
      </c>
    </row>
    <row r="74" spans="2:66" x14ac:dyDescent="0.3">
      <c r="B74" s="53"/>
      <c r="C74" s="39"/>
      <c r="D74" s="39"/>
      <c r="E74" s="63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5"/>
      <c r="BL74" s="46" t="s">
        <v>4</v>
      </c>
      <c r="BM74" s="47" t="s">
        <v>131</v>
      </c>
      <c r="BN74" s="52">
        <v>50740</v>
      </c>
    </row>
    <row r="75" spans="2:66" x14ac:dyDescent="0.3">
      <c r="B75" s="53"/>
      <c r="C75" s="39"/>
      <c r="D75" s="39"/>
      <c r="E75" s="39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5"/>
      <c r="BL75" s="46" t="s">
        <v>5</v>
      </c>
      <c r="BM75" s="47" t="s">
        <v>132</v>
      </c>
      <c r="BN75" s="48" t="s">
        <v>133</v>
      </c>
    </row>
    <row r="76" spans="2:66" x14ac:dyDescent="0.3">
      <c r="B76" s="53"/>
      <c r="C76" s="39"/>
      <c r="D76" s="39"/>
      <c r="E76" s="39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5"/>
      <c r="BL76" s="46" t="s">
        <v>6</v>
      </c>
      <c r="BM76" s="47" t="s">
        <v>134</v>
      </c>
      <c r="BN76" s="48" t="s">
        <v>135</v>
      </c>
    </row>
    <row r="77" spans="2:66" x14ac:dyDescent="0.3">
      <c r="B77" s="53"/>
      <c r="C77" s="39"/>
      <c r="D77" s="39"/>
      <c r="E77" s="39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5"/>
      <c r="BL77" s="46" t="s">
        <v>7</v>
      </c>
      <c r="BM77" s="47" t="s">
        <v>136</v>
      </c>
      <c r="BN77" s="48" t="s">
        <v>137</v>
      </c>
    </row>
    <row r="78" spans="2:66" x14ac:dyDescent="0.3">
      <c r="B78" s="53"/>
      <c r="C78" s="39"/>
      <c r="D78" s="39"/>
      <c r="E78" s="39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5"/>
      <c r="BL78" s="49" t="s">
        <v>8</v>
      </c>
      <c r="BM78" s="50" t="s">
        <v>138</v>
      </c>
      <c r="BN78" s="51" t="s">
        <v>139</v>
      </c>
    </row>
    <row r="79" spans="2:66" x14ac:dyDescent="0.3">
      <c r="B79" s="53"/>
      <c r="C79" s="54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5"/>
    </row>
    <row r="80" spans="2:66" x14ac:dyDescent="0.3">
      <c r="B80" s="53"/>
      <c r="C80" s="54" t="s">
        <v>140</v>
      </c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5"/>
    </row>
    <row r="81" spans="2:17" ht="3" customHeight="1" x14ac:dyDescent="0.3">
      <c r="B81" s="53"/>
      <c r="C81" s="58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5"/>
    </row>
    <row r="82" spans="2:17" x14ac:dyDescent="0.3">
      <c r="B82" s="53"/>
      <c r="C82" s="62" t="s">
        <v>141</v>
      </c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5"/>
    </row>
    <row r="83" spans="2:17" x14ac:dyDescent="0.3">
      <c r="B83" s="53"/>
      <c r="C83" s="62" t="s">
        <v>142</v>
      </c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5"/>
    </row>
    <row r="84" spans="2:17" x14ac:dyDescent="0.3">
      <c r="B84" s="53"/>
      <c r="C84" s="62" t="s">
        <v>143</v>
      </c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5"/>
    </row>
    <row r="85" spans="2:17" x14ac:dyDescent="0.3">
      <c r="B85" s="53"/>
      <c r="C85" s="62" t="s">
        <v>144</v>
      </c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5"/>
    </row>
    <row r="86" spans="2:17" ht="3" customHeight="1" x14ac:dyDescent="0.3">
      <c r="B86" s="53"/>
      <c r="C86" s="54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5"/>
    </row>
    <row r="87" spans="2:17" x14ac:dyDescent="0.3">
      <c r="B87" s="53"/>
      <c r="C87" s="54" t="s">
        <v>145</v>
      </c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5"/>
    </row>
    <row r="88" spans="2:17" x14ac:dyDescent="0.3">
      <c r="B88" s="53"/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5"/>
    </row>
    <row r="89" spans="2:17" ht="23.4" x14ac:dyDescent="0.3">
      <c r="B89" s="53"/>
      <c r="C89" s="87" t="s">
        <v>146</v>
      </c>
      <c r="D89" s="78"/>
      <c r="E89" s="78"/>
      <c r="F89" s="78"/>
      <c r="G89" s="78"/>
      <c r="H89" s="78"/>
      <c r="I89" s="78"/>
      <c r="J89" s="78"/>
      <c r="K89" s="78"/>
      <c r="L89" s="78"/>
      <c r="M89" s="78"/>
      <c r="N89" s="78"/>
      <c r="O89" s="78"/>
      <c r="P89" s="54"/>
      <c r="Q89" s="55"/>
    </row>
    <row r="90" spans="2:17" ht="3" customHeight="1" x14ac:dyDescent="0.3">
      <c r="B90" s="53"/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5"/>
    </row>
    <row r="91" spans="2:17" x14ac:dyDescent="0.3">
      <c r="B91" s="53"/>
      <c r="C91" s="54" t="s">
        <v>147</v>
      </c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5"/>
    </row>
    <row r="92" spans="2:17" ht="3" customHeight="1" x14ac:dyDescent="0.3">
      <c r="B92" s="53"/>
      <c r="C92" s="58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5"/>
    </row>
    <row r="93" spans="2:17" x14ac:dyDescent="0.3">
      <c r="B93" s="53"/>
      <c r="C93" s="58" t="s">
        <v>148</v>
      </c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5"/>
    </row>
    <row r="94" spans="2:17" x14ac:dyDescent="0.3">
      <c r="B94" s="53"/>
      <c r="C94" s="58" t="s">
        <v>149</v>
      </c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5"/>
    </row>
    <row r="95" spans="2:17" x14ac:dyDescent="0.3">
      <c r="B95" s="53"/>
      <c r="C95" s="58" t="s">
        <v>150</v>
      </c>
      <c r="D95" s="54"/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4"/>
      <c r="P95" s="54"/>
      <c r="Q95" s="55"/>
    </row>
    <row r="96" spans="2:17" x14ac:dyDescent="0.3">
      <c r="B96" s="53"/>
      <c r="C96" s="58" t="s">
        <v>151</v>
      </c>
      <c r="D96" s="54"/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54"/>
      <c r="P96" s="54"/>
      <c r="Q96" s="55"/>
    </row>
    <row r="97" spans="2:69" ht="3" customHeight="1" x14ac:dyDescent="0.3">
      <c r="B97" s="53"/>
      <c r="C97" s="54"/>
      <c r="D97" s="54"/>
      <c r="E97" s="54"/>
      <c r="F97" s="54"/>
      <c r="G97" s="54"/>
      <c r="H97" s="54"/>
      <c r="I97" s="54"/>
      <c r="J97" s="54"/>
      <c r="K97" s="54"/>
      <c r="L97" s="54"/>
      <c r="M97" s="54"/>
      <c r="N97" s="54"/>
      <c r="O97" s="54"/>
      <c r="P97" s="54"/>
      <c r="Q97" s="55"/>
    </row>
    <row r="98" spans="2:69" x14ac:dyDescent="0.3">
      <c r="B98" s="53"/>
      <c r="C98" s="54" t="s">
        <v>152</v>
      </c>
      <c r="D98" s="54"/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/>
      <c r="P98" s="54"/>
      <c r="Q98" s="55"/>
    </row>
    <row r="99" spans="2:69" x14ac:dyDescent="0.3">
      <c r="B99" s="53"/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54"/>
      <c r="P99" s="54"/>
      <c r="Q99" s="55"/>
    </row>
    <row r="100" spans="2:69" ht="23.4" x14ac:dyDescent="0.3">
      <c r="B100" s="53"/>
      <c r="C100" s="87" t="s">
        <v>153</v>
      </c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54"/>
      <c r="Q100" s="55"/>
    </row>
    <row r="101" spans="2:69" ht="3" customHeight="1" x14ac:dyDescent="0.3">
      <c r="B101" s="53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54"/>
      <c r="Q101" s="55"/>
    </row>
    <row r="102" spans="2:69" x14ac:dyDescent="0.3">
      <c r="B102" s="53"/>
      <c r="C102" s="64" t="s">
        <v>154</v>
      </c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5"/>
    </row>
    <row r="103" spans="2:69" ht="3" customHeight="1" x14ac:dyDescent="0.3">
      <c r="B103" s="53"/>
      <c r="C103" s="58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5"/>
    </row>
    <row r="104" spans="2:69" x14ac:dyDescent="0.3">
      <c r="B104" s="53"/>
      <c r="C104" s="58" t="s">
        <v>173</v>
      </c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5"/>
    </row>
    <row r="105" spans="2:69" x14ac:dyDescent="0.3">
      <c r="B105" s="53"/>
      <c r="C105" s="58" t="s">
        <v>174</v>
      </c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5"/>
    </row>
    <row r="106" spans="2:69" x14ac:dyDescent="0.3">
      <c r="B106" s="53"/>
      <c r="C106" s="58" t="s">
        <v>155</v>
      </c>
      <c r="D106" s="54"/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4"/>
      <c r="P106" s="54"/>
      <c r="Q106" s="55"/>
    </row>
    <row r="107" spans="2:69" x14ac:dyDescent="0.3">
      <c r="B107" s="53"/>
      <c r="C107" s="58" t="s">
        <v>156</v>
      </c>
      <c r="D107" s="54"/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54"/>
      <c r="P107" s="54"/>
      <c r="Q107" s="55"/>
    </row>
    <row r="108" spans="2:69" x14ac:dyDescent="0.3">
      <c r="B108" s="53"/>
      <c r="C108" s="58" t="s">
        <v>157</v>
      </c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55"/>
    </row>
    <row r="109" spans="2:69" x14ac:dyDescent="0.3">
      <c r="B109" s="53"/>
      <c r="C109" s="54"/>
      <c r="D109" s="54"/>
      <c r="E109" s="54"/>
      <c r="F109" s="54"/>
      <c r="G109" s="54"/>
      <c r="H109" s="54"/>
      <c r="I109" s="54"/>
      <c r="J109" s="54"/>
      <c r="K109" s="54"/>
      <c r="L109" s="54"/>
      <c r="M109" s="54"/>
      <c r="N109" s="54"/>
      <c r="O109" s="54"/>
      <c r="P109" s="54"/>
      <c r="Q109" s="55"/>
    </row>
    <row r="110" spans="2:69" x14ac:dyDescent="0.3">
      <c r="B110" s="53"/>
      <c r="C110" s="64" t="s">
        <v>158</v>
      </c>
      <c r="D110" s="54"/>
      <c r="E110" s="54"/>
      <c r="F110" s="54"/>
      <c r="G110" s="54"/>
      <c r="H110" s="54"/>
      <c r="I110" s="54"/>
      <c r="J110" s="54"/>
      <c r="K110" s="54"/>
      <c r="L110" s="54"/>
      <c r="M110" s="54"/>
      <c r="N110" s="54"/>
      <c r="O110" s="54"/>
      <c r="P110" s="54"/>
      <c r="Q110" s="55"/>
    </row>
    <row r="111" spans="2:69" x14ac:dyDescent="0.3">
      <c r="B111" s="53"/>
      <c r="C111" s="54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55"/>
    </row>
    <row r="112" spans="2:69" x14ac:dyDescent="0.3">
      <c r="B112" s="53"/>
      <c r="C112" s="57"/>
      <c r="D112" s="57"/>
      <c r="E112" s="54"/>
      <c r="F112" s="54"/>
      <c r="G112" s="54"/>
      <c r="H112" s="54"/>
      <c r="I112" s="54"/>
      <c r="J112" s="54"/>
      <c r="K112" s="54"/>
      <c r="L112" s="54"/>
      <c r="M112" s="54"/>
      <c r="N112" s="54"/>
      <c r="O112" s="54"/>
      <c r="P112" s="54"/>
      <c r="Q112" s="55"/>
      <c r="BP112" s="40" t="s">
        <v>159</v>
      </c>
      <c r="BQ112" s="42" t="s">
        <v>160</v>
      </c>
    </row>
    <row r="113" spans="2:69" x14ac:dyDescent="0.3">
      <c r="B113" s="53"/>
      <c r="C113" s="39"/>
      <c r="D113" s="39"/>
      <c r="E113" s="54"/>
      <c r="F113" s="54"/>
      <c r="G113" s="54"/>
      <c r="H113" s="54"/>
      <c r="I113" s="54"/>
      <c r="J113" s="54"/>
      <c r="K113" s="54"/>
      <c r="L113" s="54"/>
      <c r="M113" s="54"/>
      <c r="N113" s="54"/>
      <c r="O113" s="54"/>
      <c r="P113" s="54"/>
      <c r="Q113" s="55"/>
      <c r="BP113" s="43" t="s">
        <v>161</v>
      </c>
      <c r="BQ113" s="45" t="s">
        <v>175</v>
      </c>
    </row>
    <row r="114" spans="2:69" x14ac:dyDescent="0.3">
      <c r="B114" s="53"/>
      <c r="C114" s="39"/>
      <c r="D114" s="39"/>
      <c r="E114" s="54"/>
      <c r="F114" s="54"/>
      <c r="G114" s="54"/>
      <c r="H114" s="54"/>
      <c r="I114" s="54"/>
      <c r="J114" s="54"/>
      <c r="K114" s="54"/>
      <c r="L114" s="54"/>
      <c r="M114" s="54"/>
      <c r="N114" s="54"/>
      <c r="O114" s="54"/>
      <c r="P114" s="54"/>
      <c r="Q114" s="55"/>
      <c r="BP114" s="46" t="s">
        <v>162</v>
      </c>
      <c r="BQ114" s="48" t="s">
        <v>176</v>
      </c>
    </row>
    <row r="115" spans="2:69" x14ac:dyDescent="0.3">
      <c r="B115" s="53"/>
      <c r="C115" s="39"/>
      <c r="D115" s="39"/>
      <c r="E115" s="54"/>
      <c r="F115" s="54"/>
      <c r="G115" s="54"/>
      <c r="H115" s="54"/>
      <c r="I115" s="54"/>
      <c r="J115" s="54"/>
      <c r="K115" s="54"/>
      <c r="L115" s="54"/>
      <c r="M115" s="54"/>
      <c r="N115" s="54"/>
      <c r="O115" s="54"/>
      <c r="P115" s="54"/>
      <c r="Q115" s="55"/>
      <c r="BP115" s="46" t="s">
        <v>163</v>
      </c>
      <c r="BQ115" s="48" t="s">
        <v>164</v>
      </c>
    </row>
    <row r="116" spans="2:69" x14ac:dyDescent="0.3">
      <c r="B116" s="53"/>
      <c r="C116" s="39"/>
      <c r="D116" s="39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  <c r="P116" s="54"/>
      <c r="Q116" s="55"/>
      <c r="BP116" s="46" t="s">
        <v>165</v>
      </c>
      <c r="BQ116" s="48" t="s">
        <v>166</v>
      </c>
    </row>
    <row r="117" spans="2:69" x14ac:dyDescent="0.3">
      <c r="B117" s="53"/>
      <c r="C117" s="39"/>
      <c r="D117" s="39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5"/>
      <c r="BP117" s="49" t="s">
        <v>167</v>
      </c>
      <c r="BQ117" s="51" t="s">
        <v>168</v>
      </c>
    </row>
    <row r="118" spans="2:69" x14ac:dyDescent="0.3">
      <c r="B118" s="53"/>
      <c r="C118" s="54"/>
      <c r="D118" s="54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54"/>
      <c r="Q118" s="55"/>
    </row>
    <row r="119" spans="2:69" x14ac:dyDescent="0.3">
      <c r="B119" s="53"/>
      <c r="C119" s="64" t="s">
        <v>169</v>
      </c>
      <c r="D119" s="54"/>
      <c r="E119" s="54"/>
      <c r="F119" s="54"/>
      <c r="G119" s="54"/>
      <c r="H119" s="54"/>
      <c r="I119" s="54"/>
      <c r="J119" s="54"/>
      <c r="K119" s="54"/>
      <c r="L119" s="54"/>
      <c r="M119" s="54"/>
      <c r="N119" s="54"/>
      <c r="O119" s="54"/>
      <c r="P119" s="54"/>
      <c r="Q119" s="55"/>
    </row>
    <row r="120" spans="2:69" ht="15" thickBot="1" x14ac:dyDescent="0.35">
      <c r="B120" s="65"/>
      <c r="C120" s="66"/>
      <c r="D120" s="66"/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7"/>
    </row>
  </sheetData>
  <sheetProtection algorithmName="SHA-512" hashValue="RiNxObO/DnORdk5scQxI/8sPxGCOvdERJUw2HO5IYIpiKeBqTg5KzgvaQonxT3fUk45lEMj5Ns+TWC3IQ7K2mQ==" saltValue="YfZUskuNOVqPKy6Erka4Dw==" spinCount="100000" sheet="1" objects="1" scenarios="1"/>
  <mergeCells count="3">
    <mergeCell ref="C68:N68"/>
    <mergeCell ref="F4:H4"/>
    <mergeCell ref="C8:N8"/>
  </mergeCells>
  <hyperlinks>
    <hyperlink ref="F4" r:id="rId1" xr:uid="{A4D062B4-5F0F-471E-B441-8619B24B09CC}"/>
  </hyperlinks>
  <pageMargins left="0.7" right="0.7" top="0.75" bottom="0.75" header="0.3" footer="0.3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Dashboard</vt:lpstr>
      <vt:lpstr>Inputs</vt:lpstr>
      <vt:lpstr>Schedule</vt:lpstr>
      <vt:lpstr>ChartData</vt:lpstr>
      <vt:lpstr>Guide</vt:lpstr>
      <vt:lpstr>Dashboard!Print_Area</vt:lpstr>
      <vt:lpstr>Schedule!Print_Titles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Barun Das</cp:lastModifiedBy>
  <cp:revision>1</cp:revision>
  <dcterms:created xsi:type="dcterms:W3CDTF">2026-11-04T18:07:54Z</dcterms:created>
  <dcterms:modified xsi:type="dcterms:W3CDTF">2026-11-04T20:35:38Z</dcterms:modified>
  <dc:language>en-US</dc:language>
</cp:coreProperties>
</file>